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srvfile\Souteze\VS\7689t+B - Tišnov - rekonstrukce náměstí\4. Vysvětlení ZD\3\"/>
    </mc:Choice>
  </mc:AlternateContent>
  <xr:revisionPtr revIDLastSave="0" documentId="13_ncr:1_{BEFA01DD-AEB8-4C01-944C-8CE969FD16F6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Rekapitulace stavby" sheetId="1" r:id="rId1"/>
    <sheet name="Č4 - ČÁST 4 Revitalizace ..." sheetId="2" r:id="rId2"/>
  </sheets>
  <definedNames>
    <definedName name="_xlnm._FilterDatabase" localSheetId="1" hidden="1">'Č4 - ČÁST 4 Revitalizace ...'!$C$120:$K$257</definedName>
    <definedName name="_xlnm.Print_Titles" localSheetId="1">'Č4 - ČÁST 4 Revitalizace ...'!$120:$120</definedName>
    <definedName name="_xlnm.Print_Titles" localSheetId="0">'Rekapitulace stavby'!$92:$92</definedName>
    <definedName name="_xlnm.Print_Area" localSheetId="1">'Č4 - ČÁST 4 Revitalizace ...'!$C$4:$J$76,'Č4 - ČÁST 4 Revitalizace ...'!$C$82:$J$102,'Č4 - ČÁST 4 Revitalizace ...'!$C$108:$K$257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4" i="2"/>
  <c r="BH124" i="2"/>
  <c r="BG124" i="2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92" i="2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J232" i="2"/>
  <c r="J199" i="2"/>
  <c r="J187" i="2"/>
  <c r="J207" i="2"/>
  <c r="BK193" i="2"/>
  <c r="BK252" i="2"/>
  <c r="BK221" i="2"/>
  <c r="J209" i="2"/>
  <c r="J221" i="2"/>
  <c r="J166" i="2"/>
  <c r="BK144" i="2"/>
  <c r="BK203" i="2"/>
  <c r="J191" i="2"/>
  <c r="BK255" i="2"/>
  <c r="BK232" i="2"/>
  <c r="BK209" i="2"/>
  <c r="BK138" i="2"/>
  <c r="J225" i="2"/>
  <c r="J174" i="2"/>
  <c r="BK130" i="2"/>
  <c r="BK154" i="2"/>
  <c r="BK195" i="2"/>
  <c r="J201" i="2"/>
  <c r="J138" i="2"/>
  <c r="BK242" i="2"/>
  <c r="BK217" i="2"/>
  <c r="BK149" i="2"/>
  <c r="J154" i="2"/>
  <c r="J223" i="2"/>
  <c r="BK162" i="2"/>
  <c r="BK177" i="2"/>
  <c r="J203" i="2"/>
  <c r="J177" i="2"/>
  <c r="J252" i="2"/>
  <c r="BK229" i="2"/>
  <c r="J215" i="2"/>
  <c r="J144" i="2"/>
  <c r="BK134" i="2"/>
  <c r="J248" i="2"/>
  <c r="J212" i="2"/>
  <c r="J124" i="2"/>
  <c r="BK187" i="2"/>
  <c r="J134" i="2"/>
  <c r="J162" i="2"/>
  <c r="BK248" i="2"/>
  <c r="BK225" i="2"/>
  <c r="BK197" i="2"/>
  <c r="J242" i="2"/>
  <c r="J217" i="2"/>
  <c r="BK124" i="2"/>
  <c r="BK201" i="2"/>
  <c r="J195" i="2"/>
  <c r="J158" i="2"/>
  <c r="J239" i="2"/>
  <c r="BK223" i="2"/>
  <c r="BK152" i="2"/>
  <c r="BK239" i="2"/>
  <c r="J219" i="2"/>
  <c r="BK166" i="2"/>
  <c r="J193" i="2"/>
  <c r="AS94" i="1"/>
  <c r="BK199" i="2"/>
  <c r="J149" i="2"/>
  <c r="BK235" i="2"/>
  <c r="BK219" i="2"/>
  <c r="BK191" i="2"/>
  <c r="J235" i="2"/>
  <c r="BK215" i="2"/>
  <c r="BK174" i="2"/>
  <c r="J130" i="2"/>
  <c r="BK158" i="2"/>
  <c r="J197" i="2"/>
  <c r="J152" i="2"/>
  <c r="J255" i="2"/>
  <c r="J229" i="2"/>
  <c r="BK212" i="2"/>
  <c r="BK207" i="2"/>
  <c r="BK123" i="2" l="1"/>
  <c r="P238" i="2"/>
  <c r="T238" i="2"/>
  <c r="BK231" i="2"/>
  <c r="J231" i="2"/>
  <c r="J99" i="2"/>
  <c r="BK251" i="2"/>
  <c r="J251" i="2"/>
  <c r="J101" i="2"/>
  <c r="R238" i="2"/>
  <c r="BK238" i="2"/>
  <c r="J238" i="2"/>
  <c r="J100" i="2"/>
  <c r="R123" i="2"/>
  <c r="R231" i="2"/>
  <c r="P251" i="2"/>
  <c r="P123" i="2"/>
  <c r="P231" i="2"/>
  <c r="P122" i="2" s="1"/>
  <c r="P121" i="2" s="1"/>
  <c r="AU95" i="1" s="1"/>
  <c r="R251" i="2"/>
  <c r="T123" i="2"/>
  <c r="T231" i="2"/>
  <c r="T251" i="2"/>
  <c r="J115" i="2"/>
  <c r="BE193" i="2"/>
  <c r="BE199" i="2"/>
  <c r="BE207" i="2"/>
  <c r="BE215" i="2"/>
  <c r="BE217" i="2"/>
  <c r="BE221" i="2"/>
  <c r="BE225" i="2"/>
  <c r="BE232" i="2"/>
  <c r="BE235" i="2"/>
  <c r="BE239" i="2"/>
  <c r="BE242" i="2"/>
  <c r="BE248" i="2"/>
  <c r="BE152" i="2"/>
  <c r="BE158" i="2"/>
  <c r="BE166" i="2"/>
  <c r="E111" i="2"/>
  <c r="F118" i="2"/>
  <c r="BE134" i="2"/>
  <c r="BE149" i="2"/>
  <c r="BE187" i="2"/>
  <c r="BE191" i="2"/>
  <c r="BE195" i="2"/>
  <c r="BE144" i="2"/>
  <c r="BE138" i="2"/>
  <c r="BE154" i="2"/>
  <c r="BE124" i="2"/>
  <c r="BE174" i="2"/>
  <c r="BE130" i="2"/>
  <c r="BE162" i="2"/>
  <c r="BE177" i="2"/>
  <c r="BE197" i="2"/>
  <c r="BE201" i="2"/>
  <c r="BE203" i="2"/>
  <c r="BE209" i="2"/>
  <c r="BE212" i="2"/>
  <c r="BE219" i="2"/>
  <c r="BE223" i="2"/>
  <c r="BE229" i="2"/>
  <c r="BE252" i="2"/>
  <c r="BE255" i="2"/>
  <c r="F37" i="2"/>
  <c r="BD95" i="1"/>
  <c r="BD94" i="1"/>
  <c r="W33" i="1"/>
  <c r="J34" i="2"/>
  <c r="AW95" i="1"/>
  <c r="F35" i="2"/>
  <c r="BB95" i="1"/>
  <c r="BB94" i="1"/>
  <c r="W31" i="1"/>
  <c r="AU94" i="1"/>
  <c r="F36" i="2"/>
  <c r="BC95" i="1"/>
  <c r="BC94" i="1"/>
  <c r="W32" i="1"/>
  <c r="F34" i="2"/>
  <c r="BA95" i="1"/>
  <c r="BA94" i="1"/>
  <c r="AW94" i="1"/>
  <c r="AK30" i="1"/>
  <c r="T122" i="2" l="1"/>
  <c r="T121" i="2" s="1"/>
  <c r="R122" i="2"/>
  <c r="R121" i="2" s="1"/>
  <c r="BK122" i="2"/>
  <c r="J122" i="2" s="1"/>
  <c r="J97" i="2" s="1"/>
  <c r="BK121" i="2"/>
  <c r="J121" i="2"/>
  <c r="J123" i="2"/>
  <c r="J98" i="2"/>
  <c r="J30" i="2"/>
  <c r="AG95" i="1"/>
  <c r="AG94" i="1"/>
  <c r="AY94" i="1"/>
  <c r="F33" i="2"/>
  <c r="AZ95" i="1"/>
  <c r="AZ94" i="1"/>
  <c r="AV94" i="1"/>
  <c r="AK29" i="1"/>
  <c r="W30" i="1"/>
  <c r="J33" i="2"/>
  <c r="AV95" i="1"/>
  <c r="AT95" i="1"/>
  <c r="AN95" i="1"/>
  <c r="AX94" i="1"/>
  <c r="J96" i="2" l="1"/>
  <c r="J39" i="2"/>
  <c r="AT94" i="1"/>
  <c r="W29" i="1"/>
  <c r="AK26" i="1"/>
  <c r="AK35" i="1"/>
  <c r="AN94" i="1" l="1"/>
</calcChain>
</file>

<file path=xl/sharedStrings.xml><?xml version="1.0" encoding="utf-8"?>
<sst xmlns="http://schemas.openxmlformats.org/spreadsheetml/2006/main" count="1419" uniqueCount="335">
  <si>
    <t>Export Komplet</t>
  </si>
  <si>
    <t/>
  </si>
  <si>
    <t>2.0</t>
  </si>
  <si>
    <t>ZAMOK</t>
  </si>
  <si>
    <t>False</t>
  </si>
  <si>
    <t>{d1017ae5-3f6e-40c8-9437-a0080b2bf6ca}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</si>
  <si>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</si>
  <si>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</si>
  <si>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</si>
  <si>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</si>
  <si>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</si>
  <si>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</si>
  <si>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</si>
  <si>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</si>
  <si>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T202306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</si>
  <si>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</si>
  <si>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</si>
  <si>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náměstí Míru v Tišnově, etapa 1</t>
  </si>
  <si>
    <t>KSO:</t>
  </si>
  <si>
    <t>CC-CZ:</t>
  </si>
  <si>
    <t>Místo:</t>
  </si>
  <si>
    <t>Tišnov</t>
  </si>
  <si>
    <t>Datum:</t>
  </si>
  <si>
    <t>2. 5. 2024</t>
  </si>
  <si>
    <t>Zadavatel:</t>
  </si>
  <si>
    <t>IČ:</t>
  </si>
  <si>
    <t>Město Tišnov, náměstí Míru 111, 666 01 Tišnov</t>
  </si>
  <si>
    <t>DIČ:</t>
  </si>
  <si>
    <t>Uchazeč:</t>
  </si>
  <si>
    <t>Vyplň údaj</t>
  </si>
  <si>
    <t>Projektant:</t>
  </si>
  <si>
    <t>03807151</t>
  </si>
  <si>
    <t>Ing. Petr Velička autorizovaný architekt</t>
  </si>
  <si>
    <t>True</t>
  </si>
  <si>
    <t>Zpracovatel:</t>
  </si>
  <si>
    <t>Čiklová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</si>
  <si>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</si>
  <si>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</si>
  <si>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</si>
  <si>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</si>
  <si>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</si>
  <si>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</si>
  <si>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</si>
  <si>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</si>
  <si>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</si>
  <si>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</si>
  <si>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</si>
  <si>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</si>
  <si>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</si>
  <si>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</si>
  <si>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</si>
  <si>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</si>
  <si>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</si>
  <si>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</si>
  <si>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</si>
  <si>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</si>
  <si>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</si>
  <si>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</si>
  <si>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</si>
  <si>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</si>
  <si>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</si>
  <si>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</si>
  <si>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</si>
  <si>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</si>
  <si>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</si>
  <si>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</si>
  <si>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</si>
  <si>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</si>
  <si>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</si>
  <si>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</si>
  <si>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</si>
  <si>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</si>
  <si>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</si>
  <si>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</si>
  <si>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</si>
  <si>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</si>
  <si>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</si>
  <si>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</si>
  <si>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</si>
  <si>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</si>
  <si>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</si>
  <si>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</si>
  <si>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Č4</t>
  </si>
  <si>
    <t>ČÁST 4 Revitalizace náměstí Míru v Tišnově - Vedlejší a ostatní náklady</t>
  </si>
  <si>
    <t>VON</t>
  </si>
  <si>
    <t>1</t>
  </si>
  <si>
    <t>{48369931-a973-46ef-9d9e-b00579ef94b5}</t>
  </si>
  <si>
    <t>2</t>
  </si>
  <si>
    <t>KRYCÍ LIST SOUPISU PRACÍ</t>
  </si>
  <si>
    <t>Objekt:</t>
  </si>
  <si>
    <t>Č4 - ČÁST 4 Revitalizace náměstí Míru v Tišnově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</si>
  <si>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</si>
  <si>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</si>
  <si>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</si>
  <si>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</si>
  <si>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</si>
  <si>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</si>
  <si>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</si>
  <si>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</si>
  <si>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</si>
  <si>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</si>
  <si>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</si>
  <si>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</si>
  <si>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</si>
  <si>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</si>
  <si>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</si>
  <si>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</si>
  <si>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</si>
  <si>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</si>
  <si>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</si>
  <si>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</si>
  <si>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</si>
  <si>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</si>
  <si>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</si>
  <si>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</si>
  <si>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</si>
  <si>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</si>
  <si>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</si>
  <si>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</si>
  <si>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012103000</t>
  </si>
  <si>
    <t>Geodetické práce před výstavbou</t>
  </si>
  <si>
    <t>soubor</t>
  </si>
  <si>
    <t>CS ÚRS 2023 02</t>
  </si>
  <si>
    <t>1024</t>
  </si>
  <si>
    <t>2108049184</t>
  </si>
  <si>
    <t>PP</t>
  </si>
  <si>
    <t>Průzkumné, geodetické a projektové práce geodetické práce před výstavbou</t>
  </si>
  <si>
    <t>Online PSC</t>
  </si>
  <si>
    <t>https://podminky.urs.cz/item/CS_URS_2023_02/012103000</t>
  </si>
  <si>
    <t>VV</t>
  </si>
  <si>
    <t xml:space="preserve">"vytyčení inženýrských sítí dotčených nebo souvisejících se stavbou"              </t>
  </si>
  <si>
    <t>"vytýčení hlavních bodů stavby před zahájením stavebních prací"</t>
  </si>
  <si>
    <t>1,0</t>
  </si>
  <si>
    <t>012203000</t>
  </si>
  <si>
    <t>Geodetické práce při provádění stavby</t>
  </si>
  <si>
    <t>-1474025854</t>
  </si>
  <si>
    <t>Průzkumné, geodetické a projektové práce geodetické práce při provádění stavby</t>
  </si>
  <si>
    <t>https://podminky.urs.cz/item/CS_URS_2023_02/012203000</t>
  </si>
  <si>
    <t>"zaměření zakrývaných konstrukcí a liniových staveb"         1,0</t>
  </si>
  <si>
    <t>3</t>
  </si>
  <si>
    <t>012303000</t>
  </si>
  <si>
    <t>Geodetické práce po výstavbě</t>
  </si>
  <si>
    <t>2002020274</t>
  </si>
  <si>
    <t>Průzkumné, geodetické a projektové práce geodetické práce po výstavbě</t>
  </si>
  <si>
    <t>https://podminky.urs.cz/item/CS_URS_2023_02/012303000</t>
  </si>
  <si>
    <t>"zaměření skutečného stavu"      1,0</t>
  </si>
  <si>
    <t>4</t>
  </si>
  <si>
    <t>01230300R</t>
  </si>
  <si>
    <t>Vypracování geomertických plánů</t>
  </si>
  <si>
    <t>-308102772</t>
  </si>
  <si>
    <t>"geometrické plány stavby"</t>
  </si>
  <si>
    <t>"zpracování geometrických plánů stavby"</t>
  </si>
  <si>
    <t>"geometrické plány stavby a geometrické plány věcných břemen"</t>
  </si>
  <si>
    <t>013203000</t>
  </si>
  <si>
    <t>Dokumentace stavby bez rozlišení</t>
  </si>
  <si>
    <t>6563997</t>
  </si>
  <si>
    <t>Průzkumné, geodetické a projektové práce projektové práce dokumentace stavby (výkresová a textová) bez rozlišení</t>
  </si>
  <si>
    <t>https://podminky.urs.cz/item/CS_URS_2023_02/013203000</t>
  </si>
  <si>
    <t>"dokumentace provizorního dopravního zařízení, včetně projednání a stanovení"</t>
  </si>
  <si>
    <t>6</t>
  </si>
  <si>
    <t>013254000</t>
  </si>
  <si>
    <t>Dokumentace skutečného provedení stavby</t>
  </si>
  <si>
    <t>-1511682925</t>
  </si>
  <si>
    <t>Průzkumné, geodetické a projektové práce projektové práce dokumentace stavby (výkresová a textová) skutečného provedení stavby</t>
  </si>
  <si>
    <t>https://podminky.urs.cz/item/CS_URS_2023_02/013254000</t>
  </si>
  <si>
    <t>7</t>
  </si>
  <si>
    <t>0133030R1</t>
  </si>
  <si>
    <t>Náklady na zpracování a vedení plánu KZP</t>
  </si>
  <si>
    <t>-1118688363</t>
  </si>
  <si>
    <t>8</t>
  </si>
  <si>
    <t>0133030R2</t>
  </si>
  <si>
    <t>Monitoring průběhu výstavby</t>
  </si>
  <si>
    <t>-1233686380</t>
  </si>
  <si>
    <t>"fotografie nebo videozáznamy zakrývaných konstrukcí a jiných skutečností rozhodných např. pro vícepráce a méněpráce"</t>
  </si>
  <si>
    <t>9</t>
  </si>
  <si>
    <t>0133030R3</t>
  </si>
  <si>
    <t>Náklady na realizační (dílenskou) dokumentace</t>
  </si>
  <si>
    <t>-715000858</t>
  </si>
  <si>
    <t>"dílenská dokumentace bez rozlišení"</t>
  </si>
  <si>
    <t>10</t>
  </si>
  <si>
    <t>034203000</t>
  </si>
  <si>
    <t>Opatření na ochranu pozemků sousedních se staveništěm</t>
  </si>
  <si>
    <t>-70054897</t>
  </si>
  <si>
    <t>https://podminky.urs.cz/item/CS_URS_2023_02/034203000</t>
  </si>
  <si>
    <t>11</t>
  </si>
  <si>
    <t>043002000</t>
  </si>
  <si>
    <t>Zkoušky a ostatní měření</t>
  </si>
  <si>
    <t>-1313120162</t>
  </si>
  <si>
    <t>Hlavní tituly průvodních činností a nákladů inženýrská činnost zkoušky a ostatní měření</t>
  </si>
  <si>
    <t>https://podminky.urs.cz/item/CS_URS_2023_02/043002000</t>
  </si>
  <si>
    <t>"Soubor zkoušek hutnění"</t>
  </si>
  <si>
    <t>"Soubor předepsaných zkoušek elektro"</t>
  </si>
  <si>
    <t>"kontrola silniční pláně"</t>
  </si>
  <si>
    <t>"kontrola vhodnosti zeminy do zásypu"</t>
  </si>
  <si>
    <t>044002000</t>
  </si>
  <si>
    <t>Revize</t>
  </si>
  <si>
    <t>601381969</t>
  </si>
  <si>
    <t>Hlavní tituly průvodních činností a nákladů inženýrská činnost revize</t>
  </si>
  <si>
    <t>https://podminky.urs.cz/item/CS_URS_2023_02/044002000</t>
  </si>
  <si>
    <t>13</t>
  </si>
  <si>
    <t>049103000</t>
  </si>
  <si>
    <t>Náklady vzniklé v souvislosti s realizací stavby</t>
  </si>
  <si>
    <t>1517995887</t>
  </si>
  <si>
    <t>Inženýrská činnost inženýrská činnost ostatní náklady vzniklé v souvislosti s realizací stavby</t>
  </si>
  <si>
    <t>https://podminky.urs.cz/item/CS_URS_2023_02/049103000</t>
  </si>
  <si>
    <t>"náklady na nutné sondáže a dodatkové průzkumy"</t>
  </si>
  <si>
    <t>"vyřízení záborů, žádostí o uzavírky"</t>
  </si>
  <si>
    <t>"vyřízení stanovisek ke kolaudaci"</t>
  </si>
  <si>
    <t>"zpracování havarijního a odvodňovacího plánu"</t>
  </si>
  <si>
    <t xml:space="preserve">"jednání s úřady v zastoupení" </t>
  </si>
  <si>
    <t xml:space="preserve">"náklady na zábory komunikace" </t>
  </si>
  <si>
    <t>14</t>
  </si>
  <si>
    <t>049203000</t>
  </si>
  <si>
    <t>Náklady stanovené zvláštními předpisy</t>
  </si>
  <si>
    <t>-571221321</t>
  </si>
  <si>
    <t>Inženýrská činnost inženýrská činnost ostatní náklady stanovené zvláštními předpisy</t>
  </si>
  <si>
    <t>https://podminky.urs.cz/item/CS_URS_2023_02/049203000</t>
  </si>
  <si>
    <t>"dle dokladové části PD"      1,0</t>
  </si>
  <si>
    <t>15</t>
  </si>
  <si>
    <t>0510001R1</t>
  </si>
  <si>
    <t>Informační cedule 1500 x 1000 mm</t>
  </si>
  <si>
    <t>386943528</t>
  </si>
  <si>
    <t>16</t>
  </si>
  <si>
    <t>005211-R</t>
  </si>
  <si>
    <t>Bezpečnostní a hygienická opatření na staveništi</t>
  </si>
  <si>
    <t>612761453</t>
  </si>
  <si>
    <t>17</t>
  </si>
  <si>
    <t>0510001R2</t>
  </si>
  <si>
    <t>Provizorní a přechodná dopravní zařízení</t>
  </si>
  <si>
    <t>1951952110</t>
  </si>
  <si>
    <t>18</t>
  </si>
  <si>
    <t>061111-R1</t>
  </si>
  <si>
    <t>Harmonogram realizace stavby včetně aktualizace</t>
  </si>
  <si>
    <t>1685578975</t>
  </si>
  <si>
    <t>19</t>
  </si>
  <si>
    <t>061111-R3</t>
  </si>
  <si>
    <t>Poskytnutí součinnosti objednateli při uvedení stavby do předčasného užívání, zajištění vydání kolaudačního souhlasu s užíváním stavby, příp. kolaudačního rozhodnutí</t>
  </si>
  <si>
    <t>-1609820706</t>
  </si>
  <si>
    <t>20</t>
  </si>
  <si>
    <t>061111-R2</t>
  </si>
  <si>
    <t>Uvedení pozemků a všech povrchů dotčených stavbou do původního stavu, zapravení, úklidy</t>
  </si>
  <si>
    <t>71208028</t>
  </si>
  <si>
    <t>071002000</t>
  </si>
  <si>
    <t>Provoz investora, třetích osob</t>
  </si>
  <si>
    <t>-84103028</t>
  </si>
  <si>
    <t>https://podminky.urs.cz/item/CS_URS_2023_02/071002000</t>
  </si>
  <si>
    <t>P</t>
  </si>
  <si>
    <t>Poznámka k položce:_x000D_
provoz investora; provoz třetích osob pro vyvolané přeložky: NEJ, CETIN, EGD;_x000D_
pro souběžné stavby: EGD a CETIN; pro souběžné stavby města Tišnov;</t>
  </si>
  <si>
    <t>22</t>
  </si>
  <si>
    <t>071111-R1</t>
  </si>
  <si>
    <t>Zajištění publicity dle IROP</t>
  </si>
  <si>
    <t>1777471670</t>
  </si>
  <si>
    <t>Zajištění publicity dle IROP (dočasný bilnoard 210x220 cm, povinnost používat „logolink“ pro dokumenty a komunikační materiály pro širokou veřejnost)</t>
  </si>
  <si>
    <t>23</t>
  </si>
  <si>
    <t>071111-R2</t>
  </si>
  <si>
    <t>Bankovní záruky za splnění záručních podmínek</t>
  </si>
  <si>
    <t>497831133</t>
  </si>
  <si>
    <t>Poznámka k položce:_x000D_
Náklady zhotovitele spojené se zabezpečením a poskytnutím zajišťovacích bankovních záruk za splnění záručních podmínek, pokud je zadavatel požaduje v obchodních podmínkách.</t>
  </si>
  <si>
    <t>24</t>
  </si>
  <si>
    <t>071111-R9</t>
  </si>
  <si>
    <t>Bankovní záruky za realizaci díla</t>
  </si>
  <si>
    <t>-1671450320</t>
  </si>
  <si>
    <t>Poznámka k položce:_x000D_
Náklady zhotovitele spojené se zabezpečením a poskytnutím zajišťovacích bankovních záruk za realizaci díla.</t>
  </si>
  <si>
    <t>25</t>
  </si>
  <si>
    <t>071111-R10</t>
  </si>
  <si>
    <t>Náklady na zajištění pojištění dle OP</t>
  </si>
  <si>
    <t>1263281763</t>
  </si>
  <si>
    <t>26</t>
  </si>
  <si>
    <t>071111-R3</t>
  </si>
  <si>
    <t>Provedení komplexního vyzkoušení všech systémů a zařízení tvořících předmět plnění vč. stanovení podmínek, za kterých se bude komplexní vyzkoušení provádět, vyhodnocení komplexního vyzkoušení</t>
  </si>
  <si>
    <t>212259364</t>
  </si>
  <si>
    <t>27</t>
  </si>
  <si>
    <t>071111-R4</t>
  </si>
  <si>
    <t>Provedení zaškolení obsluhy budoucího provozovatele (dále jen "Provozovatel") u všech částí Stavby, které zaškolení obsluhy vyžadují</t>
  </si>
  <si>
    <t>-1202064836</t>
  </si>
  <si>
    <t>28</t>
  </si>
  <si>
    <t>071111-R5</t>
  </si>
  <si>
    <t>Vypracování manipulačních, servisních a provozních řádů pro bezvadné provozování Stavby, resp. jejich částí, návodů k obsluze, návodů na provoz a údržbu Stavby a dokumentaci údržby</t>
  </si>
  <si>
    <t>-1343136777</t>
  </si>
  <si>
    <t>29</t>
  </si>
  <si>
    <t>071111-R6</t>
  </si>
  <si>
    <t>Provádění zimní údržby na přístupových cestách a příjezdových komunikacích</t>
  </si>
  <si>
    <t>-1440502063</t>
  </si>
  <si>
    <t>30</t>
  </si>
  <si>
    <t>071111-R7</t>
  </si>
  <si>
    <t>Součinnost při provádění případného záchranného archeologického výzkumu</t>
  </si>
  <si>
    <t>-762233503</t>
  </si>
  <si>
    <t>"Fakturace ZAV bude probíhat dle skutečně provedených prací, na základě jednotkových cen obdobných položek v jiných částech položkového rozpočtu"</t>
  </si>
  <si>
    <t>31</t>
  </si>
  <si>
    <t>071111-R8</t>
  </si>
  <si>
    <t>Zabezpečení místa pro svoz komunálního a tříděného odpadu a dopravu nádob z přilehlých nemovitostí na místo svozu přístupné pro sběrné vozidlo</t>
  </si>
  <si>
    <t>-1084588391</t>
  </si>
  <si>
    <t>VRN1</t>
  </si>
  <si>
    <t>Průzkumné, geodetické a projektové práce</t>
  </si>
  <si>
    <t>32</t>
  </si>
  <si>
    <t>013274000</t>
  </si>
  <si>
    <t>Pasportizace objektů před započetím prací</t>
  </si>
  <si>
    <t>1543549401</t>
  </si>
  <si>
    <t>https://podminky.urs.cz/item/CS_URS_2023_02/013274000</t>
  </si>
  <si>
    <t>33</t>
  </si>
  <si>
    <t>013284000</t>
  </si>
  <si>
    <t>Pasportizace objektů po provedení prací</t>
  </si>
  <si>
    <t>-1210047738</t>
  </si>
  <si>
    <t>https://podminky.urs.cz/item/CS_URS_2023_02/013284000</t>
  </si>
  <si>
    <t>VRN3</t>
  </si>
  <si>
    <t>Zařízení staveniště</t>
  </si>
  <si>
    <t>34</t>
  </si>
  <si>
    <t>030001000</t>
  </si>
  <si>
    <t>-508681701</t>
  </si>
  <si>
    <t>https://podminky.urs.cz/item/CS_URS_2023_02/030001000</t>
  </si>
  <si>
    <t>35</t>
  </si>
  <si>
    <t>032403000</t>
  </si>
  <si>
    <t>Provizorní komunikace</t>
  </si>
  <si>
    <t>1414112788</t>
  </si>
  <si>
    <t>Zařízení staveniště vybavení staveniště provizorní komunikace</t>
  </si>
  <si>
    <t>https://podminky.urs.cz/item/CS_URS_2023_02/032403000</t>
  </si>
  <si>
    <t>"zajištění přístupů a příjezdů k sousedním nemovitostem"</t>
  </si>
  <si>
    <t xml:space="preserve">"lávky k nemovitostem"    </t>
  </si>
  <si>
    <t>36</t>
  </si>
  <si>
    <t>034103000</t>
  </si>
  <si>
    <t>Oplocení staveniště</t>
  </si>
  <si>
    <t>884089693</t>
  </si>
  <si>
    <t>https://podminky.urs.cz/item/CS_URS_2023_02/034103000</t>
  </si>
  <si>
    <t>VRN4</t>
  </si>
  <si>
    <t>Inženýrská činnost</t>
  </si>
  <si>
    <t>37</t>
  </si>
  <si>
    <t>045203000</t>
  </si>
  <si>
    <t>Kompletační činnost</t>
  </si>
  <si>
    <t>1600173707</t>
  </si>
  <si>
    <t>https://podminky.urs.cz/item/CS_URS_2023_02/045203000</t>
  </si>
  <si>
    <t>38</t>
  </si>
  <si>
    <t>045303000</t>
  </si>
  <si>
    <t>Koordinační činnost</t>
  </si>
  <si>
    <t>1711220584</t>
  </si>
  <si>
    <t>https://podminky.urs.cz/item/CS_URS_2023_02/045303000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</si>
</sst>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44002000" TargetMode="External"/><Relationship Id="rId13" Type="http://schemas.openxmlformats.org/officeDocument/2006/relationships/hyperlink" Target="https://podminky.urs.cz/item/CS_URS_2023_02/013284000" TargetMode="External"/><Relationship Id="rId18" Type="http://schemas.openxmlformats.org/officeDocument/2006/relationships/hyperlink" Target="https://podminky.urs.cz/item/CS_URS_2023_02/045303000" TargetMode="External"/><Relationship Id="rId3" Type="http://schemas.openxmlformats.org/officeDocument/2006/relationships/hyperlink" Target="https://podminky.urs.cz/item/CS_URS_2023_02/012303000" TargetMode="External"/><Relationship Id="rId7" Type="http://schemas.openxmlformats.org/officeDocument/2006/relationships/hyperlink" Target="https://podminky.urs.cz/item/CS_URS_2023_02/043002000" TargetMode="External"/><Relationship Id="rId12" Type="http://schemas.openxmlformats.org/officeDocument/2006/relationships/hyperlink" Target="https://podminky.urs.cz/item/CS_URS_2023_02/013274000" TargetMode="External"/><Relationship Id="rId17" Type="http://schemas.openxmlformats.org/officeDocument/2006/relationships/hyperlink" Target="https://podminky.urs.cz/item/CS_URS_2023_02/045203000" TargetMode="External"/><Relationship Id="rId2" Type="http://schemas.openxmlformats.org/officeDocument/2006/relationships/hyperlink" Target="https://podminky.urs.cz/item/CS_URS_2023_02/012203000" TargetMode="External"/><Relationship Id="rId16" Type="http://schemas.openxmlformats.org/officeDocument/2006/relationships/hyperlink" Target="https://podminky.urs.cz/item/CS_URS_2023_02/034103000" TargetMode="External"/><Relationship Id="rId1" Type="http://schemas.openxmlformats.org/officeDocument/2006/relationships/hyperlink" Target="https://podminky.urs.cz/item/CS_URS_2023_02/012103000" TargetMode="External"/><Relationship Id="rId6" Type="http://schemas.openxmlformats.org/officeDocument/2006/relationships/hyperlink" Target="https://podminky.urs.cz/item/CS_URS_2023_02/034203000" TargetMode="External"/><Relationship Id="rId11" Type="http://schemas.openxmlformats.org/officeDocument/2006/relationships/hyperlink" Target="https://podminky.urs.cz/item/CS_URS_2023_02/071002000" TargetMode="External"/><Relationship Id="rId5" Type="http://schemas.openxmlformats.org/officeDocument/2006/relationships/hyperlink" Target="https://podminky.urs.cz/item/CS_URS_2023_02/013254000" TargetMode="External"/><Relationship Id="rId15" Type="http://schemas.openxmlformats.org/officeDocument/2006/relationships/hyperlink" Target="https://podminky.urs.cz/item/CS_URS_2023_02/032403000" TargetMode="External"/><Relationship Id="rId10" Type="http://schemas.openxmlformats.org/officeDocument/2006/relationships/hyperlink" Target="https://podminky.urs.cz/item/CS_URS_2023_02/049203000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podminky.urs.cz/item/CS_URS_2023_02/013203000" TargetMode="External"/><Relationship Id="rId9" Type="http://schemas.openxmlformats.org/officeDocument/2006/relationships/hyperlink" Target="https://podminky.urs.cz/item/CS_URS_2023_02/049103000" TargetMode="External"/><Relationship Id="rId14" Type="http://schemas.openxmlformats.org/officeDocument/2006/relationships/hyperlink" Target="https://podminky.urs.cz/item/CS_URS_2023_02/030001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65" t="s">
        <v>14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R5" s="18"/>
      <c r="BE5" s="162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67" t="s">
        <v>17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R6" s="18"/>
      <c r="BE6" s="163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63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63"/>
      <c r="BS8" s="15" t="s">
        <v>6</v>
      </c>
    </row>
    <row r="9" spans="1:74" ht="14.45" customHeight="1">
      <c r="B9" s="18"/>
      <c r="AR9" s="18"/>
      <c r="BE9" s="163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63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63"/>
      <c r="BS11" s="15" t="s">
        <v>6</v>
      </c>
    </row>
    <row r="12" spans="1:74" ht="6.95" customHeight="1">
      <c r="B12" s="18"/>
      <c r="AR12" s="18"/>
      <c r="BE12" s="163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63"/>
      <c r="BS13" s="15" t="s">
        <v>6</v>
      </c>
    </row>
    <row r="14" spans="1:74" ht="12.75">
      <c r="B14" s="18"/>
      <c r="E14" s="168" t="s">
        <v>29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25" t="s">
        <v>27</v>
      </c>
      <c r="AN14" s="27" t="s">
        <v>29</v>
      </c>
      <c r="AR14" s="18"/>
      <c r="BE14" s="163"/>
      <c r="BS14" s="15" t="s">
        <v>6</v>
      </c>
    </row>
    <row r="15" spans="1:74" ht="6.95" customHeight="1">
      <c r="B15" s="18"/>
      <c r="AR15" s="18"/>
      <c r="BE15" s="163"/>
      <c r="BS15" s="15" t="s">
        <v>4</v>
      </c>
    </row>
    <row r="16" spans="1:74" ht="12" customHeight="1">
      <c r="B16" s="18"/>
      <c r="D16" s="25" t="s">
        <v>30</v>
      </c>
      <c r="AK16" s="25" t="s">
        <v>25</v>
      </c>
      <c r="AN16" s="23" t="s">
        <v>31</v>
      </c>
      <c r="AR16" s="18"/>
      <c r="BE16" s="163"/>
      <c r="BS16" s="15" t="s">
        <v>4</v>
      </c>
    </row>
    <row r="17" spans="2:71" ht="18.399999999999999" customHeight="1">
      <c r="B17" s="18"/>
      <c r="E17" s="23" t="s">
        <v>32</v>
      </c>
      <c r="AK17" s="25" t="s">
        <v>27</v>
      </c>
      <c r="AN17" s="23" t="s">
        <v>1</v>
      </c>
      <c r="AR17" s="18"/>
      <c r="BE17" s="163"/>
      <c r="BS17" s="15" t="s">
        <v>33</v>
      </c>
    </row>
    <row r="18" spans="2:71" ht="6.95" customHeight="1">
      <c r="B18" s="18"/>
      <c r="AR18" s="18"/>
      <c r="BE18" s="163"/>
      <c r="BS18" s="15" t="s">
        <v>6</v>
      </c>
    </row>
    <row r="19" spans="2:71" ht="12" customHeight="1">
      <c r="B19" s="18"/>
      <c r="D19" s="25" t="s">
        <v>34</v>
      </c>
      <c r="AK19" s="25" t="s">
        <v>25</v>
      </c>
      <c r="AN19" s="23" t="s">
        <v>1</v>
      </c>
      <c r="AR19" s="18"/>
      <c r="BE19" s="163"/>
      <c r="BS19" s="15" t="s">
        <v>6</v>
      </c>
    </row>
    <row r="20" spans="2:71" ht="18.399999999999999" customHeight="1">
      <c r="B20" s="18"/>
      <c r="E20" s="23" t="s">
        <v>35</v>
      </c>
      <c r="AK20" s="25" t="s">
        <v>27</v>
      </c>
      <c r="AN20" s="23" t="s">
        <v>1</v>
      </c>
      <c r="AR20" s="18"/>
      <c r="BE20" s="163"/>
      <c r="BS20" s="15" t="s">
        <v>33</v>
      </c>
    </row>
    <row r="21" spans="2:71" ht="6.95" customHeight="1">
      <c r="B21" s="18"/>
      <c r="AR21" s="18"/>
      <c r="BE21" s="163"/>
    </row>
    <row r="22" spans="2:71" ht="12" customHeight="1">
      <c r="B22" s="18"/>
      <c r="D22" s="25" t="s">
        <v>36</v>
      </c>
      <c r="AR22" s="18"/>
      <c r="BE22" s="163"/>
    </row>
    <row r="23" spans="2:71" ht="16.5" customHeight="1">
      <c r="B23" s="18"/>
      <c r="E23" s="170" t="s">
        <v>1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R23" s="18"/>
      <c r="BE23" s="163"/>
    </row>
    <row r="24" spans="2:71" ht="6.95" customHeight="1">
      <c r="B24" s="18"/>
      <c r="AR24" s="18"/>
      <c r="BE24" s="163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63"/>
    </row>
    <row r="26" spans="2:71" s="1" customFormat="1" ht="25.9" customHeight="1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1">
        <f>ROUND(AG94,2)</f>
        <v>500000</v>
      </c>
      <c r="AL26" s="172"/>
      <c r="AM26" s="172"/>
      <c r="AN26" s="172"/>
      <c r="AO26" s="172"/>
      <c r="AR26" s="30"/>
      <c r="BE26" s="163"/>
    </row>
    <row r="27" spans="2:71" s="1" customFormat="1" ht="6.95" customHeight="1">
      <c r="B27" s="30"/>
      <c r="AR27" s="30"/>
      <c r="BE27" s="163"/>
    </row>
    <row r="28" spans="2:71" s="1" customFormat="1" ht="12.75">
      <c r="B28" s="30"/>
      <c r="L28" s="173" t="s">
        <v>38</v>
      </c>
      <c r="M28" s="173"/>
      <c r="N28" s="173"/>
      <c r="O28" s="173"/>
      <c r="P28" s="173"/>
      <c r="W28" s="173" t="s">
        <v>39</v>
      </c>
      <c r="X28" s="173"/>
      <c r="Y28" s="173"/>
      <c r="Z28" s="173"/>
      <c r="AA28" s="173"/>
      <c r="AB28" s="173"/>
      <c r="AC28" s="173"/>
      <c r="AD28" s="173"/>
      <c r="AE28" s="173"/>
      <c r="AK28" s="173" t="s">
        <v>40</v>
      </c>
      <c r="AL28" s="173"/>
      <c r="AM28" s="173"/>
      <c r="AN28" s="173"/>
      <c r="AO28" s="173"/>
      <c r="AR28" s="30"/>
      <c r="BE28" s="163"/>
    </row>
    <row r="29" spans="2:71" s="2" customFormat="1" ht="14.45" customHeight="1">
      <c r="B29" s="34"/>
      <c r="D29" s="25" t="s">
        <v>41</v>
      </c>
      <c r="F29" s="25" t="s">
        <v>42</v>
      </c>
      <c r="L29" s="176">
        <v>0.21</v>
      </c>
      <c r="M29" s="175"/>
      <c r="N29" s="175"/>
      <c r="O29" s="175"/>
      <c r="P29" s="175"/>
      <c r="W29" s="174">
        <f>ROUND(AZ94, 2)</f>
        <v>500000</v>
      </c>
      <c r="X29" s="175"/>
      <c r="Y29" s="175"/>
      <c r="Z29" s="175"/>
      <c r="AA29" s="175"/>
      <c r="AB29" s="175"/>
      <c r="AC29" s="175"/>
      <c r="AD29" s="175"/>
      <c r="AE29" s="175"/>
      <c r="AK29" s="174">
        <f>ROUND(AV94, 2)</f>
        <v>105000</v>
      </c>
      <c r="AL29" s="175"/>
      <c r="AM29" s="175"/>
      <c r="AN29" s="175"/>
      <c r="AO29" s="175"/>
      <c r="AR29" s="34"/>
      <c r="BE29" s="164"/>
    </row>
    <row r="30" spans="2:71" s="2" customFormat="1" ht="14.45" customHeight="1">
      <c r="B30" s="34"/>
      <c r="F30" s="25" t="s">
        <v>43</v>
      </c>
      <c r="L30" s="176">
        <v>0.12</v>
      </c>
      <c r="M30" s="175"/>
      <c r="N30" s="175"/>
      <c r="O30" s="175"/>
      <c r="P30" s="175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K30" s="174">
        <f>ROUND(AW94, 2)</f>
        <v>0</v>
      </c>
      <c r="AL30" s="175"/>
      <c r="AM30" s="175"/>
      <c r="AN30" s="175"/>
      <c r="AO30" s="175"/>
      <c r="AR30" s="34"/>
      <c r="BE30" s="164"/>
    </row>
    <row r="31" spans="2:71" s="2" customFormat="1" ht="14.45" hidden="1" customHeight="1">
      <c r="B31" s="34"/>
      <c r="F31" s="25" t="s">
        <v>44</v>
      </c>
      <c r="L31" s="176">
        <v>0.21</v>
      </c>
      <c r="M31" s="175"/>
      <c r="N31" s="175"/>
      <c r="O31" s="175"/>
      <c r="P31" s="175"/>
      <c r="W31" s="174">
        <f>ROUND(BB94,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34"/>
      <c r="BE31" s="164"/>
    </row>
    <row r="32" spans="2:71" s="2" customFormat="1" ht="14.45" hidden="1" customHeight="1">
      <c r="B32" s="34"/>
      <c r="F32" s="25" t="s">
        <v>45</v>
      </c>
      <c r="L32" s="176">
        <v>0.12</v>
      </c>
      <c r="M32" s="175"/>
      <c r="N32" s="175"/>
      <c r="O32" s="175"/>
      <c r="P32" s="175"/>
      <c r="W32" s="174">
        <f>ROUND(BC94,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34"/>
      <c r="BE32" s="164"/>
    </row>
    <row r="33" spans="2:57" s="2" customFormat="1" ht="14.45" hidden="1" customHeight="1">
      <c r="B33" s="34"/>
      <c r="F33" s="25" t="s">
        <v>46</v>
      </c>
      <c r="L33" s="176">
        <v>0</v>
      </c>
      <c r="M33" s="175"/>
      <c r="N33" s="175"/>
      <c r="O33" s="175"/>
      <c r="P33" s="175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34"/>
      <c r="BE33" s="164"/>
    </row>
    <row r="34" spans="2:57" s="1" customFormat="1" ht="6.95" customHeight="1">
      <c r="B34" s="30"/>
      <c r="AR34" s="30"/>
      <c r="BE34" s="163"/>
    </row>
    <row r="35" spans="2:57" s="1" customFormat="1" ht="25.9" customHeight="1"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177" t="s">
        <v>49</v>
      </c>
      <c r="Y35" s="178"/>
      <c r="Z35" s="178"/>
      <c r="AA35" s="178"/>
      <c r="AB35" s="178"/>
      <c r="AC35" s="37"/>
      <c r="AD35" s="37"/>
      <c r="AE35" s="37"/>
      <c r="AF35" s="37"/>
      <c r="AG35" s="37"/>
      <c r="AH35" s="37"/>
      <c r="AI35" s="37"/>
      <c r="AJ35" s="37"/>
      <c r="AK35" s="179">
        <f>SUM(AK26:AK33)</f>
        <v>605000</v>
      </c>
      <c r="AL35" s="178"/>
      <c r="AM35" s="178"/>
      <c r="AN35" s="178"/>
      <c r="AO35" s="180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50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51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52</v>
      </c>
      <c r="AI60" s="32"/>
      <c r="AJ60" s="32"/>
      <c r="AK60" s="32"/>
      <c r="AL60" s="32"/>
      <c r="AM60" s="41" t="s">
        <v>53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55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52</v>
      </c>
      <c r="AI75" s="32"/>
      <c r="AJ75" s="32"/>
      <c r="AK75" s="32"/>
      <c r="AL75" s="32"/>
      <c r="AM75" s="41" t="s">
        <v>53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56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T202306</v>
      </c>
      <c r="AR84" s="46"/>
    </row>
    <row r="85" spans="1:91" s="4" customFormat="1" ht="36.950000000000003" customHeight="1">
      <c r="B85" s="47"/>
      <c r="C85" s="48" t="s">
        <v>16</v>
      </c>
      <c r="L85" s="181" t="str">
        <f>K6</f>
        <v>Revitalizace náměstí Míru v Tišnově, etapa 1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Tišnov</v>
      </c>
      <c r="AI87" s="25" t="s">
        <v>22</v>
      </c>
      <c r="AM87" s="183" t="str">
        <f>IF(AN8= "","",AN8)</f>
        <v>2. 5. 2024</v>
      </c>
      <c r="AN87" s="183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5" t="s">
        <v>24</v>
      </c>
      <c r="L89" s="3" t="str">
        <f>IF(E11= "","",E11)</f>
        <v>Město Tišnov, náměstí Míru 111, 666 01 Tišnov</v>
      </c>
      <c r="AI89" s="25" t="s">
        <v>30</v>
      </c>
      <c r="AM89" s="184" t="str">
        <f>IF(E17="","",E17)</f>
        <v>Ing. Petr Velička autorizovaný architekt</v>
      </c>
      <c r="AN89" s="185"/>
      <c r="AO89" s="185"/>
      <c r="AP89" s="185"/>
      <c r="AR89" s="30"/>
      <c r="AS89" s="186" t="s">
        <v>57</v>
      </c>
      <c r="AT89" s="187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 t="str">
        <f>IF(E14= "Vyplň údaj","",E14)</f>
        <v/>
      </c>
      <c r="AI90" s="25" t="s">
        <v>34</v>
      </c>
      <c r="AM90" s="184" t="str">
        <f>IF(E20="","",E20)</f>
        <v>Čiklová</v>
      </c>
      <c r="AN90" s="185"/>
      <c r="AO90" s="185"/>
      <c r="AP90" s="185"/>
      <c r="AR90" s="30"/>
      <c r="AS90" s="188"/>
      <c r="AT90" s="189"/>
      <c r="BD90" s="54"/>
    </row>
    <row r="91" spans="1:91" s="1" customFormat="1" ht="10.9" customHeight="1">
      <c r="B91" s="30"/>
      <c r="AR91" s="30"/>
      <c r="AS91" s="188"/>
      <c r="AT91" s="189"/>
      <c r="BD91" s="54"/>
    </row>
    <row r="92" spans="1:91" s="1" customFormat="1" ht="29.25" customHeight="1">
      <c r="B92" s="30"/>
      <c r="C92" s="190" t="s">
        <v>58</v>
      </c>
      <c r="D92" s="191"/>
      <c r="E92" s="191"/>
      <c r="F92" s="191"/>
      <c r="G92" s="191"/>
      <c r="H92" s="55"/>
      <c r="I92" s="192" t="s">
        <v>59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60</v>
      </c>
      <c r="AH92" s="191"/>
      <c r="AI92" s="191"/>
      <c r="AJ92" s="191"/>
      <c r="AK92" s="191"/>
      <c r="AL92" s="191"/>
      <c r="AM92" s="191"/>
      <c r="AN92" s="192" t="s">
        <v>61</v>
      </c>
      <c r="AO92" s="191"/>
      <c r="AP92" s="194"/>
      <c r="AQ92" s="56" t="s">
        <v>62</v>
      </c>
      <c r="AR92" s="30"/>
      <c r="AS92" s="57" t="s">
        <v>63</v>
      </c>
      <c r="AT92" s="58" t="s">
        <v>64</v>
      </c>
      <c r="AU92" s="58" t="s">
        <v>65</v>
      </c>
      <c r="AV92" s="58" t="s">
        <v>66</v>
      </c>
      <c r="AW92" s="58" t="s">
        <v>67</v>
      </c>
      <c r="AX92" s="58" t="s">
        <v>68</v>
      </c>
      <c r="AY92" s="58" t="s">
        <v>69</v>
      </c>
      <c r="AZ92" s="58" t="s">
        <v>70</v>
      </c>
      <c r="BA92" s="58" t="s">
        <v>71</v>
      </c>
      <c r="BB92" s="58" t="s">
        <v>72</v>
      </c>
      <c r="BC92" s="58" t="s">
        <v>73</v>
      </c>
      <c r="BD92" s="59" t="s">
        <v>74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75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8">
        <f>ROUND(AG95,2)</f>
        <v>500000</v>
      </c>
      <c r="AH94" s="198"/>
      <c r="AI94" s="198"/>
      <c r="AJ94" s="198"/>
      <c r="AK94" s="198"/>
      <c r="AL94" s="198"/>
      <c r="AM94" s="198"/>
      <c r="AN94" s="199">
        <f>SUM(AG94,AT94)</f>
        <v>605000</v>
      </c>
      <c r="AO94" s="199"/>
      <c r="AP94" s="199"/>
      <c r="AQ94" s="65" t="s">
        <v>1</v>
      </c>
      <c r="AR94" s="61"/>
      <c r="AS94" s="66">
        <f>ROUND(AS95,2)</f>
        <v>0</v>
      </c>
      <c r="AT94" s="67">
        <f>ROUND(SUM(AV94:AW94),2)</f>
        <v>105000</v>
      </c>
      <c r="AU94" s="68">
        <f>ROUND(AU95,5)</f>
        <v>0</v>
      </c>
      <c r="AV94" s="67">
        <f>ROUND(AZ94*L29,2)</f>
        <v>105000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500000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76</v>
      </c>
      <c r="BT94" s="70" t="s">
        <v>77</v>
      </c>
      <c r="BU94" s="71" t="s">
        <v>78</v>
      </c>
      <c r="BV94" s="70" t="s">
        <v>79</v>
      </c>
      <c r="BW94" s="70" t="s">
        <v>5</v>
      </c>
      <c r="BX94" s="70" t="s">
        <v>80</v>
      </c>
      <c r="CL94" s="70" t="s">
        <v>1</v>
      </c>
    </row>
    <row r="95" spans="1:91" s="6" customFormat="1" ht="24.75" customHeight="1">
      <c r="A95" s="72" t="s">
        <v>81</v>
      </c>
      <c r="B95" s="73"/>
      <c r="C95" s="74"/>
      <c r="D95" s="197" t="s">
        <v>82</v>
      </c>
      <c r="E95" s="197"/>
      <c r="F95" s="197"/>
      <c r="G95" s="197"/>
      <c r="H95" s="197"/>
      <c r="I95" s="75"/>
      <c r="J95" s="197" t="s">
        <v>83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5">
        <f>'Č4 - ČÁST 4 Revitalizace ...'!J30</f>
        <v>500000</v>
      </c>
      <c r="AH95" s="196"/>
      <c r="AI95" s="196"/>
      <c r="AJ95" s="196"/>
      <c r="AK95" s="196"/>
      <c r="AL95" s="196"/>
      <c r="AM95" s="196"/>
      <c r="AN95" s="195">
        <f>SUM(AG95,AT95)</f>
        <v>605000</v>
      </c>
      <c r="AO95" s="196"/>
      <c r="AP95" s="196"/>
      <c r="AQ95" s="76" t="s">
        <v>84</v>
      </c>
      <c r="AR95" s="73"/>
      <c r="AS95" s="77">
        <v>0</v>
      </c>
      <c r="AT95" s="78">
        <f>ROUND(SUM(AV95:AW95),2)</f>
        <v>105000</v>
      </c>
      <c r="AU95" s="79">
        <f>'Č4 - ČÁST 4 Revitalizace ...'!P121</f>
        <v>0</v>
      </c>
      <c r="AV95" s="78">
        <f>'Č4 - ČÁST 4 Revitalizace ...'!J33</f>
        <v>105000</v>
      </c>
      <c r="AW95" s="78">
        <f>'Č4 - ČÁST 4 Revitalizace ...'!J34</f>
        <v>0</v>
      </c>
      <c r="AX95" s="78">
        <f>'Č4 - ČÁST 4 Revitalizace ...'!J35</f>
        <v>0</v>
      </c>
      <c r="AY95" s="78">
        <f>'Č4 - ČÁST 4 Revitalizace ...'!J36</f>
        <v>0</v>
      </c>
      <c r="AZ95" s="78">
        <f>'Č4 - ČÁST 4 Revitalizace ...'!F33</f>
        <v>500000</v>
      </c>
      <c r="BA95" s="78">
        <f>'Č4 - ČÁST 4 Revitalizace ...'!F34</f>
        <v>0</v>
      </c>
      <c r="BB95" s="78">
        <f>'Č4 - ČÁST 4 Revitalizace ...'!F35</f>
        <v>0</v>
      </c>
      <c r="BC95" s="78">
        <f>'Č4 - ČÁST 4 Revitalizace ...'!F36</f>
        <v>0</v>
      </c>
      <c r="BD95" s="80">
        <f>'Č4 - ČÁST 4 Revitalizace ...'!F37</f>
        <v>0</v>
      </c>
      <c r="BT95" s="81" t="s">
        <v>85</v>
      </c>
      <c r="BV95" s="81" t="s">
        <v>79</v>
      </c>
      <c r="BW95" s="81" t="s">
        <v>86</v>
      </c>
      <c r="BX95" s="81" t="s">
        <v>5</v>
      </c>
      <c r="CL95" s="81" t="s">
        <v>1</v>
      </c>
      <c r="CM95" s="81" t="s">
        <v>87</v>
      </c>
    </row>
    <row r="96" spans="1:91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C6OaIfNvgSh+rEB8pRo10qmUvXZsedZXrqc/3ZK6Ave1yXU68qhogsL5IdfuSXcJt+wvXq94szBIijX8Ksl5Zg==" saltValue="8SxRI0l/3yq9BsOwZnFS3l8q87nD03fT7//sWIOepUbE1WyFdB/9bbT8HOEetk1G0PZb70d8MDR6Ra+mBs5z8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Č4 - ČÁST 4 Revitalizac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8"/>
  <sheetViews>
    <sheetView showGridLines="0" tabSelected="1" topLeftCell="A210" workbookViewId="0">
      <selection activeCell="W224" sqref="W22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5" t="s">
        <v>86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4.95" customHeight="1">
      <c r="B4" s="18"/>
      <c r="D4" s="19" t="s">
        <v>88</v>
      </c>
      <c r="L4" s="18"/>
      <c r="M4" s="8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00" t="str">
        <f>'Rekapitulace stavby'!K6</f>
        <v>Revitalizace náměstí Míru v Tišnově, etapa 1</v>
      </c>
      <c r="F7" s="201"/>
      <c r="G7" s="201"/>
      <c r="H7" s="201"/>
      <c r="L7" s="18"/>
    </row>
    <row r="8" spans="2:46" s="1" customFormat="1" ht="12" customHeight="1">
      <c r="B8" s="30"/>
      <c r="D8" s="25" t="s">
        <v>89</v>
      </c>
      <c r="L8" s="30"/>
    </row>
    <row r="9" spans="2:46" s="1" customFormat="1" ht="30" customHeight="1">
      <c r="B9" s="30"/>
      <c r="E9" s="181" t="s">
        <v>90</v>
      </c>
      <c r="F9" s="202"/>
      <c r="G9" s="202"/>
      <c r="H9" s="202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2. 5. 2024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03" t="str">
        <f>'Rekapitulace stavby'!E14</f>
        <v>Vyplň údaj</v>
      </c>
      <c r="F18" s="165"/>
      <c r="G18" s="165"/>
      <c r="H18" s="165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31</v>
      </c>
      <c r="L20" s="30"/>
    </row>
    <row r="21" spans="2:12" s="1" customFormat="1" ht="18" customHeight="1">
      <c r="B21" s="30"/>
      <c r="E21" s="23" t="s">
        <v>32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35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3"/>
      <c r="E27" s="170" t="s">
        <v>1</v>
      </c>
      <c r="F27" s="170"/>
      <c r="G27" s="170"/>
      <c r="H27" s="170"/>
      <c r="L27" s="83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4" t="s">
        <v>37</v>
      </c>
      <c r="J30" s="64">
        <f>ROUND(J121, 2)</f>
        <v>500000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5">
        <f>ROUND((SUM(BE121:BE257)),  2)</f>
        <v>500000</v>
      </c>
      <c r="I33" s="86">
        <v>0.21</v>
      </c>
      <c r="J33" s="85">
        <f>ROUND(((SUM(BE121:BE257))*I33),  2)</f>
        <v>105000</v>
      </c>
      <c r="L33" s="30"/>
    </row>
    <row r="34" spans="2:12" s="1" customFormat="1" ht="14.45" customHeight="1">
      <c r="B34" s="30"/>
      <c r="E34" s="25" t="s">
        <v>43</v>
      </c>
      <c r="F34" s="85">
        <f>ROUND((SUM(BF121:BF257)),  2)</f>
        <v>0</v>
      </c>
      <c r="I34" s="86">
        <v>0.12</v>
      </c>
      <c r="J34" s="85">
        <f>ROUND(((SUM(BF121:BF257))*I34),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5">
        <f>ROUND((SUM(BG121:BG257)),  2)</f>
        <v>0</v>
      </c>
      <c r="I35" s="86">
        <v>0.21</v>
      </c>
      <c r="J35" s="85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5">
        <f>ROUND((SUM(BH121:BH257)),  2)</f>
        <v>0</v>
      </c>
      <c r="I36" s="86">
        <v>0.12</v>
      </c>
      <c r="J36" s="85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5">
        <f>ROUND((SUM(BI121:BI257)),  2)</f>
        <v>0</v>
      </c>
      <c r="I37" s="86">
        <v>0</v>
      </c>
      <c r="J37" s="85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7"/>
      <c r="D39" s="88" t="s">
        <v>47</v>
      </c>
      <c r="E39" s="55"/>
      <c r="F39" s="55"/>
      <c r="G39" s="89" t="s">
        <v>48</v>
      </c>
      <c r="H39" s="90" t="s">
        <v>49</v>
      </c>
      <c r="I39" s="55"/>
      <c r="J39" s="91">
        <f>SUM(J30:J37)</f>
        <v>605000</v>
      </c>
      <c r="K39" s="92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3" t="s">
        <v>53</v>
      </c>
      <c r="G61" s="41" t="s">
        <v>52</v>
      </c>
      <c r="H61" s="32"/>
      <c r="I61" s="32"/>
      <c r="J61" s="94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3" t="s">
        <v>53</v>
      </c>
      <c r="G76" s="41" t="s">
        <v>52</v>
      </c>
      <c r="H76" s="32"/>
      <c r="I76" s="32"/>
      <c r="J76" s="94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91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00" t="str">
        <f>E7</f>
        <v>Revitalizace náměstí Míru v Tišnově, etapa 1</v>
      </c>
      <c r="F85" s="201"/>
      <c r="G85" s="201"/>
      <c r="H85" s="201"/>
      <c r="L85" s="30"/>
    </row>
    <row r="86" spans="2:47" s="1" customFormat="1" ht="12" customHeight="1">
      <c r="B86" s="30"/>
      <c r="C86" s="25" t="s">
        <v>89</v>
      </c>
      <c r="L86" s="30"/>
    </row>
    <row r="87" spans="2:47" s="1" customFormat="1" ht="30" customHeight="1">
      <c r="B87" s="30"/>
      <c r="E87" s="181" t="str">
        <f>E9</f>
        <v>Č4 - ČÁST 4 Revitalizace náměstí Míru v Tišnově - Vedlejší a ostatní náklady</v>
      </c>
      <c r="F87" s="202"/>
      <c r="G87" s="202"/>
      <c r="H87" s="202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Tišnov</v>
      </c>
      <c r="I89" s="25" t="s">
        <v>22</v>
      </c>
      <c r="J89" s="50" t="str">
        <f>IF(J12="","",J12)</f>
        <v>2. 5. 2024</v>
      </c>
      <c r="L89" s="30"/>
    </row>
    <row r="90" spans="2:47" s="1" customFormat="1" ht="6.95" customHeight="1">
      <c r="B90" s="30"/>
      <c r="L90" s="30"/>
    </row>
    <row r="91" spans="2:47" s="1" customFormat="1" ht="25.7" customHeight="1">
      <c r="B91" s="30"/>
      <c r="C91" s="25" t="s">
        <v>24</v>
      </c>
      <c r="F91" s="23" t="str">
        <f>E15</f>
        <v>Město Tišnov, náměstí Míru 111, 666 01 Tišnov</v>
      </c>
      <c r="I91" s="25" t="s">
        <v>30</v>
      </c>
      <c r="J91" s="28" t="str">
        <f>E21</f>
        <v>Ing. Petr Velička autorizovaný architekt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Čiklová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97" t="s">
        <v>94</v>
      </c>
      <c r="J96" s="64">
        <f>J121</f>
        <v>500000</v>
      </c>
      <c r="L96" s="30"/>
      <c r="AU96" s="15" t="s">
        <v>95</v>
      </c>
    </row>
    <row r="97" spans="2:12" s="8" customFormat="1" ht="24.95" customHeight="1">
      <c r="B97" s="98"/>
      <c r="D97" s="99" t="s">
        <v>96</v>
      </c>
      <c r="E97" s="100"/>
      <c r="F97" s="100"/>
      <c r="G97" s="100"/>
      <c r="H97" s="100"/>
      <c r="I97" s="100"/>
      <c r="J97" s="101">
        <f>J122</f>
        <v>500000</v>
      </c>
      <c r="L97" s="98"/>
    </row>
    <row r="98" spans="2:12" s="9" customFormat="1" ht="19.899999999999999" customHeight="1">
      <c r="B98" s="102"/>
      <c r="D98" s="103" t="s">
        <v>97</v>
      </c>
      <c r="E98" s="104"/>
      <c r="F98" s="104"/>
      <c r="G98" s="104"/>
      <c r="H98" s="104"/>
      <c r="I98" s="104"/>
      <c r="J98" s="105">
        <f>J123</f>
        <v>500000</v>
      </c>
      <c r="L98" s="102"/>
    </row>
    <row r="99" spans="2:12" s="9" customFormat="1" ht="19.899999999999999" customHeight="1">
      <c r="B99" s="102"/>
      <c r="D99" s="103" t="s">
        <v>98</v>
      </c>
      <c r="E99" s="104"/>
      <c r="F99" s="104"/>
      <c r="G99" s="104"/>
      <c r="H99" s="104"/>
      <c r="I99" s="104"/>
      <c r="J99" s="105">
        <f>J231</f>
        <v>0</v>
      </c>
      <c r="L99" s="102"/>
    </row>
    <row r="100" spans="2:12" s="9" customFormat="1" ht="19.899999999999999" customHeight="1">
      <c r="B100" s="102"/>
      <c r="D100" s="103" t="s">
        <v>99</v>
      </c>
      <c r="E100" s="104"/>
      <c r="F100" s="104"/>
      <c r="G100" s="104"/>
      <c r="H100" s="104"/>
      <c r="I100" s="104"/>
      <c r="J100" s="105">
        <f>J238</f>
        <v>0</v>
      </c>
      <c r="L100" s="102"/>
    </row>
    <row r="101" spans="2:12" s="9" customFormat="1" ht="19.899999999999999" customHeight="1">
      <c r="B101" s="102"/>
      <c r="D101" s="103" t="s">
        <v>100</v>
      </c>
      <c r="E101" s="104"/>
      <c r="F101" s="104"/>
      <c r="G101" s="104"/>
      <c r="H101" s="104"/>
      <c r="I101" s="104"/>
      <c r="J101" s="105">
        <f>J251</f>
        <v>0</v>
      </c>
      <c r="L101" s="102"/>
    </row>
    <row r="102" spans="2:12" s="1" customFormat="1" ht="21.75" customHeight="1">
      <c r="B102" s="30"/>
      <c r="L102" s="30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101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5" customHeight="1">
      <c r="B111" s="30"/>
      <c r="E111" s="200" t="str">
        <f>E7</f>
        <v>Revitalizace náměstí Míru v Tišnově, etapa 1</v>
      </c>
      <c r="F111" s="201"/>
      <c r="G111" s="201"/>
      <c r="H111" s="201"/>
      <c r="L111" s="30"/>
    </row>
    <row r="112" spans="2:12" s="1" customFormat="1" ht="12" customHeight="1">
      <c r="B112" s="30"/>
      <c r="C112" s="25" t="s">
        <v>89</v>
      </c>
      <c r="L112" s="30"/>
    </row>
    <row r="113" spans="2:65" s="1" customFormat="1" ht="30" customHeight="1">
      <c r="B113" s="30"/>
      <c r="E113" s="181" t="str">
        <f>E9</f>
        <v>Č4 - ČÁST 4 Revitalizace náměstí Míru v Tišnově - Vedlejší a ostatní náklady</v>
      </c>
      <c r="F113" s="202"/>
      <c r="G113" s="202"/>
      <c r="H113" s="202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>Tišnov</v>
      </c>
      <c r="I115" s="25" t="s">
        <v>22</v>
      </c>
      <c r="J115" s="50" t="str">
        <f>IF(J12="","",J12)</f>
        <v>2. 5. 2024</v>
      </c>
      <c r="L115" s="30"/>
    </row>
    <row r="116" spans="2:65" s="1" customFormat="1" ht="6.95" customHeight="1">
      <c r="B116" s="30"/>
      <c r="L116" s="30"/>
    </row>
    <row r="117" spans="2:65" s="1" customFormat="1" ht="25.7" customHeight="1">
      <c r="B117" s="30"/>
      <c r="C117" s="25" t="s">
        <v>24</v>
      </c>
      <c r="F117" s="23" t="str">
        <f>E15</f>
        <v>Město Tišnov, náměstí Míru 111, 666 01 Tišnov</v>
      </c>
      <c r="I117" s="25" t="s">
        <v>30</v>
      </c>
      <c r="J117" s="28" t="str">
        <f>E21</f>
        <v>Ing. Petr Velička autorizovaný architekt</v>
      </c>
      <c r="L117" s="30"/>
    </row>
    <row r="118" spans="2:65" s="1" customFormat="1" ht="15.2" customHeight="1">
      <c r="B118" s="30"/>
      <c r="C118" s="25" t="s">
        <v>28</v>
      </c>
      <c r="F118" s="23" t="str">
        <f>IF(E18="","",E18)</f>
        <v>Vyplň údaj</v>
      </c>
      <c r="I118" s="25" t="s">
        <v>34</v>
      </c>
      <c r="J118" s="28" t="str">
        <f>E24</f>
        <v>Čiklová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06"/>
      <c r="C120" s="107" t="s">
        <v>102</v>
      </c>
      <c r="D120" s="108" t="s">
        <v>62</v>
      </c>
      <c r="E120" s="108" t="s">
        <v>58</v>
      </c>
      <c r="F120" s="108" t="s">
        <v>59</v>
      </c>
      <c r="G120" s="108" t="s">
        <v>103</v>
      </c>
      <c r="H120" s="108" t="s">
        <v>104</v>
      </c>
      <c r="I120" s="108" t="s">
        <v>105</v>
      </c>
      <c r="J120" s="108" t="s">
        <v>93</v>
      </c>
      <c r="K120" s="109" t="s">
        <v>106</v>
      </c>
      <c r="L120" s="106"/>
      <c r="M120" s="57" t="s">
        <v>1</v>
      </c>
      <c r="N120" s="58" t="s">
        <v>41</v>
      </c>
      <c r="O120" s="58" t="s">
        <v>107</v>
      </c>
      <c r="P120" s="58" t="s">
        <v>108</v>
      </c>
      <c r="Q120" s="58" t="s">
        <v>109</v>
      </c>
      <c r="R120" s="58" t="s">
        <v>110</v>
      </c>
      <c r="S120" s="58" t="s">
        <v>111</v>
      </c>
      <c r="T120" s="59" t="s">
        <v>112</v>
      </c>
    </row>
    <row r="121" spans="2:65" s="1" customFormat="1" ht="22.9" customHeight="1">
      <c r="B121" s="30"/>
      <c r="C121" s="62" t="s">
        <v>113</v>
      </c>
      <c r="J121" s="110">
        <f>BK121</f>
        <v>500000</v>
      </c>
      <c r="L121" s="30"/>
      <c r="M121" s="60"/>
      <c r="N121" s="51"/>
      <c r="O121" s="51"/>
      <c r="P121" s="111">
        <f>P122</f>
        <v>0</v>
      </c>
      <c r="Q121" s="51"/>
      <c r="R121" s="111">
        <f>R122</f>
        <v>0</v>
      </c>
      <c r="S121" s="51"/>
      <c r="T121" s="112">
        <f>T122</f>
        <v>0</v>
      </c>
      <c r="AT121" s="15" t="s">
        <v>76</v>
      </c>
      <c r="AU121" s="15" t="s">
        <v>95</v>
      </c>
      <c r="BK121" s="113">
        <f>BK122</f>
        <v>500000</v>
      </c>
    </row>
    <row r="122" spans="2:65" s="11" customFormat="1" ht="25.9" customHeight="1">
      <c r="B122" s="114"/>
      <c r="D122" s="115" t="s">
        <v>76</v>
      </c>
      <c r="E122" s="116" t="s">
        <v>114</v>
      </c>
      <c r="F122" s="116" t="s">
        <v>115</v>
      </c>
      <c r="I122" s="117"/>
      <c r="J122" s="118">
        <f>BK122</f>
        <v>500000</v>
      </c>
      <c r="L122" s="114"/>
      <c r="M122" s="119"/>
      <c r="P122" s="120">
        <f>P123+P231+P238+P251</f>
        <v>0</v>
      </c>
      <c r="R122" s="120">
        <f>R123+R231+R238+R251</f>
        <v>0</v>
      </c>
      <c r="T122" s="121">
        <f>T123+T231+T238+T251</f>
        <v>0</v>
      </c>
      <c r="AR122" s="115" t="s">
        <v>116</v>
      </c>
      <c r="AT122" s="122" t="s">
        <v>76</v>
      </c>
      <c r="AU122" s="122" t="s">
        <v>77</v>
      </c>
      <c r="AY122" s="115" t="s">
        <v>117</v>
      </c>
      <c r="BK122" s="123">
        <f>BK123+BK231+BK238+BK251</f>
        <v>500000</v>
      </c>
    </row>
    <row r="123" spans="2:65" s="11" customFormat="1" ht="22.9" customHeight="1">
      <c r="B123" s="114"/>
      <c r="D123" s="115" t="s">
        <v>76</v>
      </c>
      <c r="E123" s="124" t="s">
        <v>77</v>
      </c>
      <c r="F123" s="124" t="s">
        <v>115</v>
      </c>
      <c r="I123" s="117"/>
      <c r="J123" s="125">
        <f>BK123</f>
        <v>500000</v>
      </c>
      <c r="L123" s="114"/>
      <c r="M123" s="119"/>
      <c r="P123" s="120">
        <f>SUM(P124:P230)</f>
        <v>0</v>
      </c>
      <c r="R123" s="120">
        <f>SUM(R124:R230)</f>
        <v>0</v>
      </c>
      <c r="T123" s="121">
        <f>SUM(T124:T230)</f>
        <v>0</v>
      </c>
      <c r="AR123" s="115" t="s">
        <v>116</v>
      </c>
      <c r="AT123" s="122" t="s">
        <v>76</v>
      </c>
      <c r="AU123" s="122" t="s">
        <v>85</v>
      </c>
      <c r="AY123" s="115" t="s">
        <v>117</v>
      </c>
      <c r="BK123" s="123">
        <f>SUM(BK124:BK230)</f>
        <v>500000</v>
      </c>
    </row>
    <row r="124" spans="2:65" s="1" customFormat="1" ht="16.5" customHeight="1">
      <c r="B124" s="30"/>
      <c r="C124" s="126" t="s">
        <v>85</v>
      </c>
      <c r="D124" s="126" t="s">
        <v>118</v>
      </c>
      <c r="E124" s="127" t="s">
        <v>119</v>
      </c>
      <c r="F124" s="128" t="s">
        <v>120</v>
      </c>
      <c r="G124" s="129" t="s">
        <v>121</v>
      </c>
      <c r="H124" s="130">
        <v>1</v>
      </c>
      <c r="I124" s="131"/>
      <c r="J124" s="132">
        <f>ROUND(I124*H124,2)</f>
        <v>0</v>
      </c>
      <c r="K124" s="128" t="s">
        <v>122</v>
      </c>
      <c r="L124" s="30"/>
      <c r="M124" s="133" t="s">
        <v>1</v>
      </c>
      <c r="N124" s="134" t="s">
        <v>42</v>
      </c>
      <c r="P124" s="135">
        <f>O124*H124</f>
        <v>0</v>
      </c>
      <c r="Q124" s="135">
        <v>0</v>
      </c>
      <c r="R124" s="135">
        <f>Q124*H124</f>
        <v>0</v>
      </c>
      <c r="S124" s="135">
        <v>0</v>
      </c>
      <c r="T124" s="136">
        <f>S124*H124</f>
        <v>0</v>
      </c>
      <c r="AR124" s="137" t="s">
        <v>123</v>
      </c>
      <c r="AT124" s="137" t="s">
        <v>118</v>
      </c>
      <c r="AU124" s="137" t="s">
        <v>87</v>
      </c>
      <c r="AY124" s="15" t="s">
        <v>117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5" t="s">
        <v>85</v>
      </c>
      <c r="BK124" s="138">
        <f>ROUND(I124*H124,2)</f>
        <v>0</v>
      </c>
      <c r="BL124" s="15" t="s">
        <v>123</v>
      </c>
      <c r="BM124" s="137" t="s">
        <v>124</v>
      </c>
    </row>
    <row r="125" spans="2:65" s="1" customFormat="1" ht="19.5">
      <c r="B125" s="30"/>
      <c r="D125" s="139" t="s">
        <v>125</v>
      </c>
      <c r="F125" s="140" t="s">
        <v>126</v>
      </c>
      <c r="I125" s="141"/>
      <c r="L125" s="30"/>
      <c r="M125" s="142"/>
      <c r="T125" s="54"/>
      <c r="AT125" s="15" t="s">
        <v>125</v>
      </c>
      <c r="AU125" s="15" t="s">
        <v>87</v>
      </c>
    </row>
    <row r="126" spans="2:65" s="1" customFormat="1" ht="11.25">
      <c r="B126" s="30"/>
      <c r="D126" s="143" t="s">
        <v>127</v>
      </c>
      <c r="F126" s="144" t="s">
        <v>128</v>
      </c>
      <c r="I126" s="141"/>
      <c r="L126" s="30"/>
      <c r="M126" s="142"/>
      <c r="T126" s="54"/>
      <c r="AT126" s="15" t="s">
        <v>127</v>
      </c>
      <c r="AU126" s="15" t="s">
        <v>87</v>
      </c>
    </row>
    <row r="127" spans="2:65" s="12" customFormat="1" ht="22.5">
      <c r="B127" s="145"/>
      <c r="D127" s="139" t="s">
        <v>129</v>
      </c>
      <c r="E127" s="146" t="s">
        <v>1</v>
      </c>
      <c r="F127" s="147" t="s">
        <v>130</v>
      </c>
      <c r="H127" s="146" t="s">
        <v>1</v>
      </c>
      <c r="I127" s="148"/>
      <c r="L127" s="145"/>
      <c r="M127" s="149"/>
      <c r="T127" s="150"/>
      <c r="AT127" s="146" t="s">
        <v>129</v>
      </c>
      <c r="AU127" s="146" t="s">
        <v>87</v>
      </c>
      <c r="AV127" s="12" t="s">
        <v>85</v>
      </c>
      <c r="AW127" s="12" t="s">
        <v>33</v>
      </c>
      <c r="AX127" s="12" t="s">
        <v>77</v>
      </c>
      <c r="AY127" s="146" t="s">
        <v>117</v>
      </c>
    </row>
    <row r="128" spans="2:65" s="12" customFormat="1" ht="22.5">
      <c r="B128" s="145"/>
      <c r="D128" s="139" t="s">
        <v>129</v>
      </c>
      <c r="E128" s="146" t="s">
        <v>1</v>
      </c>
      <c r="F128" s="147" t="s">
        <v>131</v>
      </c>
      <c r="H128" s="146" t="s">
        <v>1</v>
      </c>
      <c r="I128" s="148"/>
      <c r="L128" s="145"/>
      <c r="M128" s="149"/>
      <c r="T128" s="150"/>
      <c r="AT128" s="146" t="s">
        <v>129</v>
      </c>
      <c r="AU128" s="146" t="s">
        <v>87</v>
      </c>
      <c r="AV128" s="12" t="s">
        <v>85</v>
      </c>
      <c r="AW128" s="12" t="s">
        <v>33</v>
      </c>
      <c r="AX128" s="12" t="s">
        <v>77</v>
      </c>
      <c r="AY128" s="146" t="s">
        <v>117</v>
      </c>
    </row>
    <row r="129" spans="2:65" s="13" customFormat="1" ht="11.25">
      <c r="B129" s="151"/>
      <c r="D129" s="139" t="s">
        <v>129</v>
      </c>
      <c r="E129" s="152" t="s">
        <v>1</v>
      </c>
      <c r="F129" s="153" t="s">
        <v>132</v>
      </c>
      <c r="H129" s="154">
        <v>1</v>
      </c>
      <c r="I129" s="155"/>
      <c r="L129" s="151"/>
      <c r="M129" s="156"/>
      <c r="T129" s="157"/>
      <c r="AT129" s="152" t="s">
        <v>129</v>
      </c>
      <c r="AU129" s="152" t="s">
        <v>87</v>
      </c>
      <c r="AV129" s="13" t="s">
        <v>87</v>
      </c>
      <c r="AW129" s="13" t="s">
        <v>33</v>
      </c>
      <c r="AX129" s="13" t="s">
        <v>85</v>
      </c>
      <c r="AY129" s="152" t="s">
        <v>117</v>
      </c>
    </row>
    <row r="130" spans="2:65" s="1" customFormat="1" ht="16.5" customHeight="1">
      <c r="B130" s="30"/>
      <c r="C130" s="126" t="s">
        <v>87</v>
      </c>
      <c r="D130" s="126" t="s">
        <v>118</v>
      </c>
      <c r="E130" s="127" t="s">
        <v>133</v>
      </c>
      <c r="F130" s="128" t="s">
        <v>134</v>
      </c>
      <c r="G130" s="129" t="s">
        <v>121</v>
      </c>
      <c r="H130" s="130">
        <v>1</v>
      </c>
      <c r="I130" s="131"/>
      <c r="J130" s="132">
        <f>ROUND(I130*H130,2)</f>
        <v>0</v>
      </c>
      <c r="K130" s="128" t="s">
        <v>122</v>
      </c>
      <c r="L130" s="30"/>
      <c r="M130" s="133" t="s">
        <v>1</v>
      </c>
      <c r="N130" s="134" t="s">
        <v>42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123</v>
      </c>
      <c r="AT130" s="137" t="s">
        <v>118</v>
      </c>
      <c r="AU130" s="137" t="s">
        <v>87</v>
      </c>
      <c r="AY130" s="15" t="s">
        <v>117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85</v>
      </c>
      <c r="BK130" s="138">
        <f>ROUND(I130*H130,2)</f>
        <v>0</v>
      </c>
      <c r="BL130" s="15" t="s">
        <v>123</v>
      </c>
      <c r="BM130" s="137" t="s">
        <v>135</v>
      </c>
    </row>
    <row r="131" spans="2:65" s="1" customFormat="1" ht="19.5">
      <c r="B131" s="30"/>
      <c r="D131" s="139" t="s">
        <v>125</v>
      </c>
      <c r="F131" s="140" t="s">
        <v>136</v>
      </c>
      <c r="I131" s="141"/>
      <c r="L131" s="30"/>
      <c r="M131" s="142"/>
      <c r="T131" s="54"/>
      <c r="AT131" s="15" t="s">
        <v>125</v>
      </c>
      <c r="AU131" s="15" t="s">
        <v>87</v>
      </c>
    </row>
    <row r="132" spans="2:65" s="1" customFormat="1" ht="11.25">
      <c r="B132" s="30"/>
      <c r="D132" s="143" t="s">
        <v>127</v>
      </c>
      <c r="F132" s="144" t="s">
        <v>137</v>
      </c>
      <c r="I132" s="141"/>
      <c r="L132" s="30"/>
      <c r="M132" s="142"/>
      <c r="T132" s="54"/>
      <c r="AT132" s="15" t="s">
        <v>127</v>
      </c>
      <c r="AU132" s="15" t="s">
        <v>87</v>
      </c>
    </row>
    <row r="133" spans="2:65" s="13" customFormat="1" ht="22.5">
      <c r="B133" s="151"/>
      <c r="D133" s="139" t="s">
        <v>129</v>
      </c>
      <c r="E133" s="152" t="s">
        <v>1</v>
      </c>
      <c r="F133" s="153" t="s">
        <v>138</v>
      </c>
      <c r="H133" s="154">
        <v>1</v>
      </c>
      <c r="I133" s="155"/>
      <c r="L133" s="151"/>
      <c r="M133" s="156"/>
      <c r="T133" s="157"/>
      <c r="AT133" s="152" t="s">
        <v>129</v>
      </c>
      <c r="AU133" s="152" t="s">
        <v>87</v>
      </c>
      <c r="AV133" s="13" t="s">
        <v>87</v>
      </c>
      <c r="AW133" s="13" t="s">
        <v>33</v>
      </c>
      <c r="AX133" s="13" t="s">
        <v>85</v>
      </c>
      <c r="AY133" s="152" t="s">
        <v>117</v>
      </c>
    </row>
    <row r="134" spans="2:65" s="1" customFormat="1" ht="16.5" customHeight="1">
      <c r="B134" s="30"/>
      <c r="C134" s="126" t="s">
        <v>139</v>
      </c>
      <c r="D134" s="126" t="s">
        <v>118</v>
      </c>
      <c r="E134" s="127" t="s">
        <v>140</v>
      </c>
      <c r="F134" s="128" t="s">
        <v>141</v>
      </c>
      <c r="G134" s="129" t="s">
        <v>121</v>
      </c>
      <c r="H134" s="130">
        <v>1</v>
      </c>
      <c r="I134" s="131"/>
      <c r="J134" s="132">
        <f>ROUND(I134*H134,2)</f>
        <v>0</v>
      </c>
      <c r="K134" s="128" t="s">
        <v>122</v>
      </c>
      <c r="L134" s="30"/>
      <c r="M134" s="133" t="s">
        <v>1</v>
      </c>
      <c r="N134" s="134" t="s">
        <v>42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123</v>
      </c>
      <c r="AT134" s="137" t="s">
        <v>118</v>
      </c>
      <c r="AU134" s="137" t="s">
        <v>87</v>
      </c>
      <c r="AY134" s="15" t="s">
        <v>117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5" t="s">
        <v>85</v>
      </c>
      <c r="BK134" s="138">
        <f>ROUND(I134*H134,2)</f>
        <v>0</v>
      </c>
      <c r="BL134" s="15" t="s">
        <v>123</v>
      </c>
      <c r="BM134" s="137" t="s">
        <v>142</v>
      </c>
    </row>
    <row r="135" spans="2:65" s="1" customFormat="1" ht="19.5">
      <c r="B135" s="30"/>
      <c r="D135" s="139" t="s">
        <v>125</v>
      </c>
      <c r="F135" s="140" t="s">
        <v>143</v>
      </c>
      <c r="I135" s="141"/>
      <c r="L135" s="30"/>
      <c r="M135" s="142"/>
      <c r="T135" s="54"/>
      <c r="AT135" s="15" t="s">
        <v>125</v>
      </c>
      <c r="AU135" s="15" t="s">
        <v>87</v>
      </c>
    </row>
    <row r="136" spans="2:65" s="1" customFormat="1" ht="11.25">
      <c r="B136" s="30"/>
      <c r="D136" s="143" t="s">
        <v>127</v>
      </c>
      <c r="F136" s="144" t="s">
        <v>144</v>
      </c>
      <c r="I136" s="141"/>
      <c r="L136" s="30"/>
      <c r="M136" s="142"/>
      <c r="T136" s="54"/>
      <c r="AT136" s="15" t="s">
        <v>127</v>
      </c>
      <c r="AU136" s="15" t="s">
        <v>87</v>
      </c>
    </row>
    <row r="137" spans="2:65" s="13" customFormat="1" ht="11.25">
      <c r="B137" s="151"/>
      <c r="D137" s="139" t="s">
        <v>129</v>
      </c>
      <c r="E137" s="152" t="s">
        <v>1</v>
      </c>
      <c r="F137" s="153" t="s">
        <v>145</v>
      </c>
      <c r="H137" s="154">
        <v>1</v>
      </c>
      <c r="I137" s="155"/>
      <c r="L137" s="151"/>
      <c r="M137" s="156"/>
      <c r="T137" s="157"/>
      <c r="AT137" s="152" t="s">
        <v>129</v>
      </c>
      <c r="AU137" s="152" t="s">
        <v>87</v>
      </c>
      <c r="AV137" s="13" t="s">
        <v>87</v>
      </c>
      <c r="AW137" s="13" t="s">
        <v>33</v>
      </c>
      <c r="AX137" s="13" t="s">
        <v>85</v>
      </c>
      <c r="AY137" s="152" t="s">
        <v>117</v>
      </c>
    </row>
    <row r="138" spans="2:65" s="1" customFormat="1" ht="16.5" customHeight="1">
      <c r="B138" s="30"/>
      <c r="C138" s="126" t="s">
        <v>146</v>
      </c>
      <c r="D138" s="126" t="s">
        <v>118</v>
      </c>
      <c r="E138" s="127" t="s">
        <v>147</v>
      </c>
      <c r="F138" s="128" t="s">
        <v>148</v>
      </c>
      <c r="G138" s="129" t="s">
        <v>121</v>
      </c>
      <c r="H138" s="130">
        <v>1</v>
      </c>
      <c r="I138" s="131"/>
      <c r="J138" s="132">
        <f>ROUND(I138*H138,2)</f>
        <v>0</v>
      </c>
      <c r="K138" s="128" t="s">
        <v>1</v>
      </c>
      <c r="L138" s="30"/>
      <c r="M138" s="133" t="s">
        <v>1</v>
      </c>
      <c r="N138" s="134" t="s">
        <v>42</v>
      </c>
      <c r="P138" s="135">
        <f>O138*H138</f>
        <v>0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123</v>
      </c>
      <c r="AT138" s="137" t="s">
        <v>118</v>
      </c>
      <c r="AU138" s="137" t="s">
        <v>87</v>
      </c>
      <c r="AY138" s="15" t="s">
        <v>117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5" t="s">
        <v>85</v>
      </c>
      <c r="BK138" s="138">
        <f>ROUND(I138*H138,2)</f>
        <v>0</v>
      </c>
      <c r="BL138" s="15" t="s">
        <v>123</v>
      </c>
      <c r="BM138" s="137" t="s">
        <v>149</v>
      </c>
    </row>
    <row r="139" spans="2:65" s="1" customFormat="1" ht="11.25">
      <c r="B139" s="30"/>
      <c r="D139" s="139" t="s">
        <v>125</v>
      </c>
      <c r="F139" s="140" t="s">
        <v>148</v>
      </c>
      <c r="I139" s="141"/>
      <c r="L139" s="30"/>
      <c r="M139" s="142"/>
      <c r="T139" s="54"/>
      <c r="AT139" s="15" t="s">
        <v>125</v>
      </c>
      <c r="AU139" s="15" t="s">
        <v>87</v>
      </c>
    </row>
    <row r="140" spans="2:65" s="12" customFormat="1" ht="11.25">
      <c r="B140" s="145"/>
      <c r="D140" s="139" t="s">
        <v>129</v>
      </c>
      <c r="E140" s="146" t="s">
        <v>1</v>
      </c>
      <c r="F140" s="147" t="s">
        <v>150</v>
      </c>
      <c r="H140" s="146" t="s">
        <v>1</v>
      </c>
      <c r="I140" s="148"/>
      <c r="L140" s="145"/>
      <c r="M140" s="149"/>
      <c r="T140" s="150"/>
      <c r="AT140" s="146" t="s">
        <v>129</v>
      </c>
      <c r="AU140" s="146" t="s">
        <v>87</v>
      </c>
      <c r="AV140" s="12" t="s">
        <v>85</v>
      </c>
      <c r="AW140" s="12" t="s">
        <v>33</v>
      </c>
      <c r="AX140" s="12" t="s">
        <v>77</v>
      </c>
      <c r="AY140" s="146" t="s">
        <v>117</v>
      </c>
    </row>
    <row r="141" spans="2:65" s="12" customFormat="1" ht="11.25">
      <c r="B141" s="145"/>
      <c r="D141" s="139" t="s">
        <v>129</v>
      </c>
      <c r="E141" s="146" t="s">
        <v>1</v>
      </c>
      <c r="F141" s="147" t="s">
        <v>151</v>
      </c>
      <c r="H141" s="146" t="s">
        <v>1</v>
      </c>
      <c r="I141" s="148"/>
      <c r="L141" s="145"/>
      <c r="M141" s="149"/>
      <c r="T141" s="150"/>
      <c r="AT141" s="146" t="s">
        <v>129</v>
      </c>
      <c r="AU141" s="146" t="s">
        <v>87</v>
      </c>
      <c r="AV141" s="12" t="s">
        <v>85</v>
      </c>
      <c r="AW141" s="12" t="s">
        <v>33</v>
      </c>
      <c r="AX141" s="12" t="s">
        <v>77</v>
      </c>
      <c r="AY141" s="146" t="s">
        <v>117</v>
      </c>
    </row>
    <row r="142" spans="2:65" s="12" customFormat="1" ht="22.5">
      <c r="B142" s="145"/>
      <c r="D142" s="139" t="s">
        <v>129</v>
      </c>
      <c r="E142" s="146" t="s">
        <v>1</v>
      </c>
      <c r="F142" s="147" t="s">
        <v>152</v>
      </c>
      <c r="H142" s="146" t="s">
        <v>1</v>
      </c>
      <c r="I142" s="148"/>
      <c r="L142" s="145"/>
      <c r="M142" s="149"/>
      <c r="T142" s="150"/>
      <c r="AT142" s="146" t="s">
        <v>129</v>
      </c>
      <c r="AU142" s="146" t="s">
        <v>87</v>
      </c>
      <c r="AV142" s="12" t="s">
        <v>85</v>
      </c>
      <c r="AW142" s="12" t="s">
        <v>33</v>
      </c>
      <c r="AX142" s="12" t="s">
        <v>77</v>
      </c>
      <c r="AY142" s="146" t="s">
        <v>117</v>
      </c>
    </row>
    <row r="143" spans="2:65" s="13" customFormat="1" ht="11.25">
      <c r="B143" s="151"/>
      <c r="D143" s="139" t="s">
        <v>129</v>
      </c>
      <c r="E143" s="152" t="s">
        <v>1</v>
      </c>
      <c r="F143" s="153" t="s">
        <v>132</v>
      </c>
      <c r="H143" s="154">
        <v>1</v>
      </c>
      <c r="I143" s="155"/>
      <c r="L143" s="151"/>
      <c r="M143" s="156"/>
      <c r="T143" s="157"/>
      <c r="AT143" s="152" t="s">
        <v>129</v>
      </c>
      <c r="AU143" s="152" t="s">
        <v>87</v>
      </c>
      <c r="AV143" s="13" t="s">
        <v>87</v>
      </c>
      <c r="AW143" s="13" t="s">
        <v>33</v>
      </c>
      <c r="AX143" s="13" t="s">
        <v>85</v>
      </c>
      <c r="AY143" s="152" t="s">
        <v>117</v>
      </c>
    </row>
    <row r="144" spans="2:65" s="1" customFormat="1" ht="16.5" customHeight="1">
      <c r="B144" s="30"/>
      <c r="C144" s="126" t="s">
        <v>116</v>
      </c>
      <c r="D144" s="126" t="s">
        <v>118</v>
      </c>
      <c r="E144" s="127" t="s">
        <v>153</v>
      </c>
      <c r="F144" s="128" t="s">
        <v>154</v>
      </c>
      <c r="G144" s="129" t="s">
        <v>121</v>
      </c>
      <c r="H144" s="130">
        <v>1</v>
      </c>
      <c r="I144" s="131"/>
      <c r="J144" s="132">
        <f>ROUND(I144*H144,2)</f>
        <v>0</v>
      </c>
      <c r="K144" s="128" t="s">
        <v>122</v>
      </c>
      <c r="L144" s="30"/>
      <c r="M144" s="133" t="s">
        <v>1</v>
      </c>
      <c r="N144" s="134" t="s">
        <v>42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123</v>
      </c>
      <c r="AT144" s="137" t="s">
        <v>118</v>
      </c>
      <c r="AU144" s="137" t="s">
        <v>87</v>
      </c>
      <c r="AY144" s="15" t="s">
        <v>117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5" t="s">
        <v>85</v>
      </c>
      <c r="BK144" s="138">
        <f>ROUND(I144*H144,2)</f>
        <v>0</v>
      </c>
      <c r="BL144" s="15" t="s">
        <v>123</v>
      </c>
      <c r="BM144" s="137" t="s">
        <v>155</v>
      </c>
    </row>
    <row r="145" spans="2:65" s="1" customFormat="1" ht="19.5">
      <c r="B145" s="30"/>
      <c r="D145" s="139" t="s">
        <v>125</v>
      </c>
      <c r="F145" s="140" t="s">
        <v>156</v>
      </c>
      <c r="I145" s="141"/>
      <c r="L145" s="30"/>
      <c r="M145" s="142"/>
      <c r="T145" s="54"/>
      <c r="AT145" s="15" t="s">
        <v>125</v>
      </c>
      <c r="AU145" s="15" t="s">
        <v>87</v>
      </c>
    </row>
    <row r="146" spans="2:65" s="1" customFormat="1" ht="11.25">
      <c r="B146" s="30"/>
      <c r="D146" s="143" t="s">
        <v>127</v>
      </c>
      <c r="F146" s="144" t="s">
        <v>157</v>
      </c>
      <c r="I146" s="141"/>
      <c r="L146" s="30"/>
      <c r="M146" s="142"/>
      <c r="T146" s="54"/>
      <c r="AT146" s="15" t="s">
        <v>127</v>
      </c>
      <c r="AU146" s="15" t="s">
        <v>87</v>
      </c>
    </row>
    <row r="147" spans="2:65" s="12" customFormat="1" ht="22.5">
      <c r="B147" s="145"/>
      <c r="D147" s="139" t="s">
        <v>129</v>
      </c>
      <c r="E147" s="146" t="s">
        <v>1</v>
      </c>
      <c r="F147" s="147" t="s">
        <v>158</v>
      </c>
      <c r="H147" s="146" t="s">
        <v>1</v>
      </c>
      <c r="I147" s="148"/>
      <c r="L147" s="145"/>
      <c r="M147" s="149"/>
      <c r="T147" s="150"/>
      <c r="AT147" s="146" t="s">
        <v>129</v>
      </c>
      <c r="AU147" s="146" t="s">
        <v>87</v>
      </c>
      <c r="AV147" s="12" t="s">
        <v>85</v>
      </c>
      <c r="AW147" s="12" t="s">
        <v>33</v>
      </c>
      <c r="AX147" s="12" t="s">
        <v>77</v>
      </c>
      <c r="AY147" s="146" t="s">
        <v>117</v>
      </c>
    </row>
    <row r="148" spans="2:65" s="13" customFormat="1" ht="11.25">
      <c r="B148" s="151"/>
      <c r="D148" s="139" t="s">
        <v>129</v>
      </c>
      <c r="E148" s="152" t="s">
        <v>1</v>
      </c>
      <c r="F148" s="153" t="s">
        <v>132</v>
      </c>
      <c r="H148" s="154">
        <v>1</v>
      </c>
      <c r="I148" s="155"/>
      <c r="L148" s="151"/>
      <c r="M148" s="156"/>
      <c r="T148" s="157"/>
      <c r="AT148" s="152" t="s">
        <v>129</v>
      </c>
      <c r="AU148" s="152" t="s">
        <v>87</v>
      </c>
      <c r="AV148" s="13" t="s">
        <v>87</v>
      </c>
      <c r="AW148" s="13" t="s">
        <v>33</v>
      </c>
      <c r="AX148" s="13" t="s">
        <v>85</v>
      </c>
      <c r="AY148" s="152" t="s">
        <v>117</v>
      </c>
    </row>
    <row r="149" spans="2:65" s="1" customFormat="1" ht="16.5" customHeight="1">
      <c r="B149" s="30"/>
      <c r="C149" s="126" t="s">
        <v>159</v>
      </c>
      <c r="D149" s="126" t="s">
        <v>118</v>
      </c>
      <c r="E149" s="127" t="s">
        <v>160</v>
      </c>
      <c r="F149" s="128" t="s">
        <v>161</v>
      </c>
      <c r="G149" s="129" t="s">
        <v>121</v>
      </c>
      <c r="H149" s="130">
        <v>1</v>
      </c>
      <c r="I149" s="131"/>
      <c r="J149" s="132">
        <f>ROUND(I149*H149,2)</f>
        <v>0</v>
      </c>
      <c r="K149" s="128" t="s">
        <v>122</v>
      </c>
      <c r="L149" s="30"/>
      <c r="M149" s="133" t="s">
        <v>1</v>
      </c>
      <c r="N149" s="134" t="s">
        <v>42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123</v>
      </c>
      <c r="AT149" s="137" t="s">
        <v>118</v>
      </c>
      <c r="AU149" s="137" t="s">
        <v>87</v>
      </c>
      <c r="AY149" s="15" t="s">
        <v>117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5" t="s">
        <v>85</v>
      </c>
      <c r="BK149" s="138">
        <f>ROUND(I149*H149,2)</f>
        <v>0</v>
      </c>
      <c r="BL149" s="15" t="s">
        <v>123</v>
      </c>
      <c r="BM149" s="137" t="s">
        <v>162</v>
      </c>
    </row>
    <row r="150" spans="2:65" s="1" customFormat="1" ht="29.25">
      <c r="B150" s="30"/>
      <c r="D150" s="139" t="s">
        <v>125</v>
      </c>
      <c r="F150" s="140" t="s">
        <v>163</v>
      </c>
      <c r="I150" s="141"/>
      <c r="L150" s="30"/>
      <c r="M150" s="142"/>
      <c r="T150" s="54"/>
      <c r="AT150" s="15" t="s">
        <v>125</v>
      </c>
      <c r="AU150" s="15" t="s">
        <v>87</v>
      </c>
    </row>
    <row r="151" spans="2:65" s="1" customFormat="1" ht="11.25">
      <c r="B151" s="30"/>
      <c r="D151" s="143" t="s">
        <v>127</v>
      </c>
      <c r="F151" s="144" t="s">
        <v>164</v>
      </c>
      <c r="I151" s="141"/>
      <c r="L151" s="30"/>
      <c r="M151" s="142"/>
      <c r="T151" s="54"/>
      <c r="AT151" s="15" t="s">
        <v>127</v>
      </c>
      <c r="AU151" s="15" t="s">
        <v>87</v>
      </c>
    </row>
    <row r="152" spans="2:65" s="1" customFormat="1" ht="16.5" customHeight="1">
      <c r="B152" s="30"/>
      <c r="C152" s="126" t="s">
        <v>165</v>
      </c>
      <c r="D152" s="126" t="s">
        <v>118</v>
      </c>
      <c r="E152" s="127" t="s">
        <v>166</v>
      </c>
      <c r="F152" s="128" t="s">
        <v>167</v>
      </c>
      <c r="G152" s="129" t="s">
        <v>121</v>
      </c>
      <c r="H152" s="130">
        <v>1</v>
      </c>
      <c r="I152" s="131"/>
      <c r="J152" s="132">
        <f>ROUND(I152*H152,2)</f>
        <v>0</v>
      </c>
      <c r="K152" s="128" t="s">
        <v>1</v>
      </c>
      <c r="L152" s="30"/>
      <c r="M152" s="133" t="s">
        <v>1</v>
      </c>
      <c r="N152" s="134" t="s">
        <v>42</v>
      </c>
      <c r="P152" s="135">
        <f>O152*H152</f>
        <v>0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123</v>
      </c>
      <c r="AT152" s="137" t="s">
        <v>118</v>
      </c>
      <c r="AU152" s="137" t="s">
        <v>87</v>
      </c>
      <c r="AY152" s="15" t="s">
        <v>117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5" t="s">
        <v>85</v>
      </c>
      <c r="BK152" s="138">
        <f>ROUND(I152*H152,2)</f>
        <v>0</v>
      </c>
      <c r="BL152" s="15" t="s">
        <v>123</v>
      </c>
      <c r="BM152" s="137" t="s">
        <v>168</v>
      </c>
    </row>
    <row r="153" spans="2:65" s="1" customFormat="1" ht="11.25">
      <c r="B153" s="30"/>
      <c r="D153" s="139" t="s">
        <v>125</v>
      </c>
      <c r="F153" s="140" t="s">
        <v>167</v>
      </c>
      <c r="I153" s="141"/>
      <c r="L153" s="30"/>
      <c r="M153" s="142"/>
      <c r="T153" s="54"/>
      <c r="AT153" s="15" t="s">
        <v>125</v>
      </c>
      <c r="AU153" s="15" t="s">
        <v>87</v>
      </c>
    </row>
    <row r="154" spans="2:65" s="1" customFormat="1" ht="16.5" customHeight="1">
      <c r="B154" s="30"/>
      <c r="C154" s="126" t="s">
        <v>169</v>
      </c>
      <c r="D154" s="126" t="s">
        <v>118</v>
      </c>
      <c r="E154" s="127" t="s">
        <v>170</v>
      </c>
      <c r="F154" s="128" t="s">
        <v>171</v>
      </c>
      <c r="G154" s="129" t="s">
        <v>121</v>
      </c>
      <c r="H154" s="130">
        <v>1</v>
      </c>
      <c r="I154" s="131"/>
      <c r="J154" s="132">
        <f>ROUND(I154*H154,2)</f>
        <v>0</v>
      </c>
      <c r="K154" s="128" t="s">
        <v>1</v>
      </c>
      <c r="L154" s="30"/>
      <c r="M154" s="133" t="s">
        <v>1</v>
      </c>
      <c r="N154" s="134" t="s">
        <v>42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123</v>
      </c>
      <c r="AT154" s="137" t="s">
        <v>118</v>
      </c>
      <c r="AU154" s="137" t="s">
        <v>87</v>
      </c>
      <c r="AY154" s="15" t="s">
        <v>117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5" t="s">
        <v>85</v>
      </c>
      <c r="BK154" s="138">
        <f>ROUND(I154*H154,2)</f>
        <v>0</v>
      </c>
      <c r="BL154" s="15" t="s">
        <v>123</v>
      </c>
      <c r="BM154" s="137" t="s">
        <v>172</v>
      </c>
    </row>
    <row r="155" spans="2:65" s="1" customFormat="1" ht="11.25">
      <c r="B155" s="30"/>
      <c r="D155" s="139" t="s">
        <v>125</v>
      </c>
      <c r="F155" s="140" t="s">
        <v>171</v>
      </c>
      <c r="I155" s="141"/>
      <c r="L155" s="30"/>
      <c r="M155" s="142"/>
      <c r="T155" s="54"/>
      <c r="AT155" s="15" t="s">
        <v>125</v>
      </c>
      <c r="AU155" s="15" t="s">
        <v>87</v>
      </c>
    </row>
    <row r="156" spans="2:65" s="12" customFormat="1" ht="33.75">
      <c r="B156" s="145"/>
      <c r="D156" s="139" t="s">
        <v>129</v>
      </c>
      <c r="E156" s="146" t="s">
        <v>1</v>
      </c>
      <c r="F156" s="147" t="s">
        <v>173</v>
      </c>
      <c r="H156" s="146" t="s">
        <v>1</v>
      </c>
      <c r="I156" s="148"/>
      <c r="L156" s="145"/>
      <c r="M156" s="149"/>
      <c r="T156" s="150"/>
      <c r="AT156" s="146" t="s">
        <v>129</v>
      </c>
      <c r="AU156" s="146" t="s">
        <v>87</v>
      </c>
      <c r="AV156" s="12" t="s">
        <v>85</v>
      </c>
      <c r="AW156" s="12" t="s">
        <v>33</v>
      </c>
      <c r="AX156" s="12" t="s">
        <v>77</v>
      </c>
      <c r="AY156" s="146" t="s">
        <v>117</v>
      </c>
    </row>
    <row r="157" spans="2:65" s="13" customFormat="1" ht="11.25">
      <c r="B157" s="151"/>
      <c r="D157" s="139" t="s">
        <v>129</v>
      </c>
      <c r="E157" s="152" t="s">
        <v>1</v>
      </c>
      <c r="F157" s="153" t="s">
        <v>132</v>
      </c>
      <c r="H157" s="154">
        <v>1</v>
      </c>
      <c r="I157" s="155"/>
      <c r="L157" s="151"/>
      <c r="M157" s="156"/>
      <c r="T157" s="157"/>
      <c r="AT157" s="152" t="s">
        <v>129</v>
      </c>
      <c r="AU157" s="152" t="s">
        <v>87</v>
      </c>
      <c r="AV157" s="13" t="s">
        <v>87</v>
      </c>
      <c r="AW157" s="13" t="s">
        <v>33</v>
      </c>
      <c r="AX157" s="13" t="s">
        <v>85</v>
      </c>
      <c r="AY157" s="152" t="s">
        <v>117</v>
      </c>
    </row>
    <row r="158" spans="2:65" s="1" customFormat="1" ht="16.5" customHeight="1">
      <c r="B158" s="30"/>
      <c r="C158" s="126" t="s">
        <v>174</v>
      </c>
      <c r="D158" s="126" t="s">
        <v>118</v>
      </c>
      <c r="E158" s="127" t="s">
        <v>175</v>
      </c>
      <c r="F158" s="128" t="s">
        <v>176</v>
      </c>
      <c r="G158" s="129" t="s">
        <v>121</v>
      </c>
      <c r="H158" s="130">
        <v>1</v>
      </c>
      <c r="I158" s="131"/>
      <c r="J158" s="132">
        <f>ROUND(I158*H158,2)</f>
        <v>0</v>
      </c>
      <c r="K158" s="128" t="s">
        <v>1</v>
      </c>
      <c r="L158" s="30"/>
      <c r="M158" s="133" t="s">
        <v>1</v>
      </c>
      <c r="N158" s="134" t="s">
        <v>42</v>
      </c>
      <c r="P158" s="135">
        <f>O158*H158</f>
        <v>0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123</v>
      </c>
      <c r="AT158" s="137" t="s">
        <v>118</v>
      </c>
      <c r="AU158" s="137" t="s">
        <v>87</v>
      </c>
      <c r="AY158" s="15" t="s">
        <v>117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5" t="s">
        <v>85</v>
      </c>
      <c r="BK158" s="138">
        <f>ROUND(I158*H158,2)</f>
        <v>0</v>
      </c>
      <c r="BL158" s="15" t="s">
        <v>123</v>
      </c>
      <c r="BM158" s="137" t="s">
        <v>177</v>
      </c>
    </row>
    <row r="159" spans="2:65" s="1" customFormat="1" ht="11.25">
      <c r="B159" s="30"/>
      <c r="D159" s="139" t="s">
        <v>125</v>
      </c>
      <c r="F159" s="140" t="s">
        <v>176</v>
      </c>
      <c r="I159" s="141"/>
      <c r="L159" s="30"/>
      <c r="M159" s="142"/>
      <c r="T159" s="54"/>
      <c r="AT159" s="15" t="s">
        <v>125</v>
      </c>
      <c r="AU159" s="15" t="s">
        <v>87</v>
      </c>
    </row>
    <row r="160" spans="2:65" s="12" customFormat="1" ht="11.25">
      <c r="B160" s="145"/>
      <c r="D160" s="139" t="s">
        <v>129</v>
      </c>
      <c r="E160" s="146" t="s">
        <v>1</v>
      </c>
      <c r="F160" s="147" t="s">
        <v>178</v>
      </c>
      <c r="H160" s="146" t="s">
        <v>1</v>
      </c>
      <c r="I160" s="148"/>
      <c r="L160" s="145"/>
      <c r="M160" s="149"/>
      <c r="T160" s="150"/>
      <c r="AT160" s="146" t="s">
        <v>129</v>
      </c>
      <c r="AU160" s="146" t="s">
        <v>87</v>
      </c>
      <c r="AV160" s="12" t="s">
        <v>85</v>
      </c>
      <c r="AW160" s="12" t="s">
        <v>33</v>
      </c>
      <c r="AX160" s="12" t="s">
        <v>77</v>
      </c>
      <c r="AY160" s="146" t="s">
        <v>117</v>
      </c>
    </row>
    <row r="161" spans="2:65" s="13" customFormat="1" ht="11.25">
      <c r="B161" s="151"/>
      <c r="D161" s="139" t="s">
        <v>129</v>
      </c>
      <c r="E161" s="152" t="s">
        <v>1</v>
      </c>
      <c r="F161" s="153" t="s">
        <v>132</v>
      </c>
      <c r="H161" s="154">
        <v>1</v>
      </c>
      <c r="I161" s="155"/>
      <c r="L161" s="151"/>
      <c r="M161" s="156"/>
      <c r="T161" s="157"/>
      <c r="AT161" s="152" t="s">
        <v>129</v>
      </c>
      <c r="AU161" s="152" t="s">
        <v>87</v>
      </c>
      <c r="AV161" s="13" t="s">
        <v>87</v>
      </c>
      <c r="AW161" s="13" t="s">
        <v>33</v>
      </c>
      <c r="AX161" s="13" t="s">
        <v>85</v>
      </c>
      <c r="AY161" s="152" t="s">
        <v>117</v>
      </c>
    </row>
    <row r="162" spans="2:65" s="1" customFormat="1" ht="24.2" customHeight="1">
      <c r="B162" s="30"/>
      <c r="C162" s="126" t="s">
        <v>179</v>
      </c>
      <c r="D162" s="126" t="s">
        <v>118</v>
      </c>
      <c r="E162" s="127" t="s">
        <v>180</v>
      </c>
      <c r="F162" s="128" t="s">
        <v>181</v>
      </c>
      <c r="G162" s="129" t="s">
        <v>121</v>
      </c>
      <c r="H162" s="130">
        <v>1</v>
      </c>
      <c r="I162" s="131"/>
      <c r="J162" s="132">
        <f>ROUND(I162*H162,2)</f>
        <v>0</v>
      </c>
      <c r="K162" s="128" t="s">
        <v>122</v>
      </c>
      <c r="L162" s="30"/>
      <c r="M162" s="133" t="s">
        <v>1</v>
      </c>
      <c r="N162" s="134" t="s">
        <v>42</v>
      </c>
      <c r="P162" s="135">
        <f>O162*H162</f>
        <v>0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123</v>
      </c>
      <c r="AT162" s="137" t="s">
        <v>118</v>
      </c>
      <c r="AU162" s="137" t="s">
        <v>87</v>
      </c>
      <c r="AY162" s="15" t="s">
        <v>117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5" t="s">
        <v>85</v>
      </c>
      <c r="BK162" s="138">
        <f>ROUND(I162*H162,2)</f>
        <v>0</v>
      </c>
      <c r="BL162" s="15" t="s">
        <v>123</v>
      </c>
      <c r="BM162" s="137" t="s">
        <v>182</v>
      </c>
    </row>
    <row r="163" spans="2:65" s="1" customFormat="1" ht="11.25">
      <c r="B163" s="30"/>
      <c r="D163" s="139" t="s">
        <v>125</v>
      </c>
      <c r="F163" s="140" t="s">
        <v>181</v>
      </c>
      <c r="I163" s="141"/>
      <c r="L163" s="30"/>
      <c r="M163" s="142"/>
      <c r="T163" s="54"/>
      <c r="AT163" s="15" t="s">
        <v>125</v>
      </c>
      <c r="AU163" s="15" t="s">
        <v>87</v>
      </c>
    </row>
    <row r="164" spans="2:65" s="1" customFormat="1" ht="11.25">
      <c r="B164" s="30"/>
      <c r="D164" s="143" t="s">
        <v>127</v>
      </c>
      <c r="F164" s="144" t="s">
        <v>183</v>
      </c>
      <c r="I164" s="141"/>
      <c r="L164" s="30"/>
      <c r="M164" s="142"/>
      <c r="T164" s="54"/>
      <c r="AT164" s="15" t="s">
        <v>127</v>
      </c>
      <c r="AU164" s="15" t="s">
        <v>87</v>
      </c>
    </row>
    <row r="165" spans="2:65" s="13" customFormat="1" ht="11.25">
      <c r="B165" s="151"/>
      <c r="D165" s="139" t="s">
        <v>129</v>
      </c>
      <c r="E165" s="152" t="s">
        <v>1</v>
      </c>
      <c r="F165" s="153" t="s">
        <v>132</v>
      </c>
      <c r="H165" s="154">
        <v>1</v>
      </c>
      <c r="I165" s="155"/>
      <c r="L165" s="151"/>
      <c r="M165" s="156"/>
      <c r="T165" s="157"/>
      <c r="AT165" s="152" t="s">
        <v>129</v>
      </c>
      <c r="AU165" s="152" t="s">
        <v>87</v>
      </c>
      <c r="AV165" s="13" t="s">
        <v>87</v>
      </c>
      <c r="AW165" s="13" t="s">
        <v>33</v>
      </c>
      <c r="AX165" s="13" t="s">
        <v>85</v>
      </c>
      <c r="AY165" s="152" t="s">
        <v>117</v>
      </c>
    </row>
    <row r="166" spans="2:65" s="1" customFormat="1" ht="16.5" customHeight="1">
      <c r="B166" s="30"/>
      <c r="C166" s="126" t="s">
        <v>184</v>
      </c>
      <c r="D166" s="126" t="s">
        <v>118</v>
      </c>
      <c r="E166" s="127" t="s">
        <v>185</v>
      </c>
      <c r="F166" s="128" t="s">
        <v>186</v>
      </c>
      <c r="G166" s="129" t="s">
        <v>121</v>
      </c>
      <c r="H166" s="130">
        <v>1</v>
      </c>
      <c r="I166" s="131"/>
      <c r="J166" s="132">
        <f>ROUND(I166*H166,2)</f>
        <v>0</v>
      </c>
      <c r="K166" s="128" t="s">
        <v>122</v>
      </c>
      <c r="L166" s="30"/>
      <c r="M166" s="133" t="s">
        <v>1</v>
      </c>
      <c r="N166" s="134" t="s">
        <v>42</v>
      </c>
      <c r="P166" s="135">
        <f>O166*H166</f>
        <v>0</v>
      </c>
      <c r="Q166" s="135">
        <v>0</v>
      </c>
      <c r="R166" s="135">
        <f>Q166*H166</f>
        <v>0</v>
      </c>
      <c r="S166" s="135">
        <v>0</v>
      </c>
      <c r="T166" s="136">
        <f>S166*H166</f>
        <v>0</v>
      </c>
      <c r="AR166" s="137" t="s">
        <v>123</v>
      </c>
      <c r="AT166" s="137" t="s">
        <v>118</v>
      </c>
      <c r="AU166" s="137" t="s">
        <v>87</v>
      </c>
      <c r="AY166" s="15" t="s">
        <v>117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5" t="s">
        <v>85</v>
      </c>
      <c r="BK166" s="138">
        <f>ROUND(I166*H166,2)</f>
        <v>0</v>
      </c>
      <c r="BL166" s="15" t="s">
        <v>123</v>
      </c>
      <c r="BM166" s="137" t="s">
        <v>187</v>
      </c>
    </row>
    <row r="167" spans="2:65" s="1" customFormat="1" ht="19.5">
      <c r="B167" s="30"/>
      <c r="D167" s="139" t="s">
        <v>125</v>
      </c>
      <c r="F167" s="140" t="s">
        <v>188</v>
      </c>
      <c r="I167" s="141"/>
      <c r="L167" s="30"/>
      <c r="M167" s="142"/>
      <c r="T167" s="54"/>
      <c r="AT167" s="15" t="s">
        <v>125</v>
      </c>
      <c r="AU167" s="15" t="s">
        <v>87</v>
      </c>
    </row>
    <row r="168" spans="2:65" s="1" customFormat="1" ht="11.25">
      <c r="B168" s="30"/>
      <c r="D168" s="143" t="s">
        <v>127</v>
      </c>
      <c r="F168" s="144" t="s">
        <v>189</v>
      </c>
      <c r="I168" s="141"/>
      <c r="L168" s="30"/>
      <c r="M168" s="142"/>
      <c r="T168" s="54"/>
      <c r="AT168" s="15" t="s">
        <v>127</v>
      </c>
      <c r="AU168" s="15" t="s">
        <v>87</v>
      </c>
    </row>
    <row r="169" spans="2:65" s="12" customFormat="1" ht="11.25">
      <c r="B169" s="145"/>
      <c r="D169" s="139" t="s">
        <v>129</v>
      </c>
      <c r="E169" s="146" t="s">
        <v>1</v>
      </c>
      <c r="F169" s="147" t="s">
        <v>190</v>
      </c>
      <c r="H169" s="146" t="s">
        <v>1</v>
      </c>
      <c r="I169" s="148"/>
      <c r="L169" s="145"/>
      <c r="M169" s="149"/>
      <c r="T169" s="150"/>
      <c r="AT169" s="146" t="s">
        <v>129</v>
      </c>
      <c r="AU169" s="146" t="s">
        <v>87</v>
      </c>
      <c r="AV169" s="12" t="s">
        <v>85</v>
      </c>
      <c r="AW169" s="12" t="s">
        <v>33</v>
      </c>
      <c r="AX169" s="12" t="s">
        <v>77</v>
      </c>
      <c r="AY169" s="146" t="s">
        <v>117</v>
      </c>
    </row>
    <row r="170" spans="2:65" s="12" customFormat="1" ht="11.25">
      <c r="B170" s="145"/>
      <c r="D170" s="139" t="s">
        <v>129</v>
      </c>
      <c r="E170" s="146" t="s">
        <v>1</v>
      </c>
      <c r="F170" s="147" t="s">
        <v>191</v>
      </c>
      <c r="H170" s="146" t="s">
        <v>1</v>
      </c>
      <c r="I170" s="148"/>
      <c r="L170" s="145"/>
      <c r="M170" s="149"/>
      <c r="T170" s="150"/>
      <c r="AT170" s="146" t="s">
        <v>129</v>
      </c>
      <c r="AU170" s="146" t="s">
        <v>87</v>
      </c>
      <c r="AV170" s="12" t="s">
        <v>85</v>
      </c>
      <c r="AW170" s="12" t="s">
        <v>33</v>
      </c>
      <c r="AX170" s="12" t="s">
        <v>77</v>
      </c>
      <c r="AY170" s="146" t="s">
        <v>117</v>
      </c>
    </row>
    <row r="171" spans="2:65" s="12" customFormat="1" ht="11.25">
      <c r="B171" s="145"/>
      <c r="D171" s="139" t="s">
        <v>129</v>
      </c>
      <c r="E171" s="146" t="s">
        <v>1</v>
      </c>
      <c r="F171" s="147" t="s">
        <v>192</v>
      </c>
      <c r="H171" s="146" t="s">
        <v>1</v>
      </c>
      <c r="I171" s="148"/>
      <c r="L171" s="145"/>
      <c r="M171" s="149"/>
      <c r="T171" s="150"/>
      <c r="AT171" s="146" t="s">
        <v>129</v>
      </c>
      <c r="AU171" s="146" t="s">
        <v>87</v>
      </c>
      <c r="AV171" s="12" t="s">
        <v>85</v>
      </c>
      <c r="AW171" s="12" t="s">
        <v>33</v>
      </c>
      <c r="AX171" s="12" t="s">
        <v>77</v>
      </c>
      <c r="AY171" s="146" t="s">
        <v>117</v>
      </c>
    </row>
    <row r="172" spans="2:65" s="12" customFormat="1" ht="11.25">
      <c r="B172" s="145"/>
      <c r="D172" s="139" t="s">
        <v>129</v>
      </c>
      <c r="E172" s="146" t="s">
        <v>1</v>
      </c>
      <c r="F172" s="147" t="s">
        <v>193</v>
      </c>
      <c r="H172" s="146" t="s">
        <v>1</v>
      </c>
      <c r="I172" s="148"/>
      <c r="L172" s="145"/>
      <c r="M172" s="149"/>
      <c r="T172" s="150"/>
      <c r="AT172" s="146" t="s">
        <v>129</v>
      </c>
      <c r="AU172" s="146" t="s">
        <v>87</v>
      </c>
      <c r="AV172" s="12" t="s">
        <v>85</v>
      </c>
      <c r="AW172" s="12" t="s">
        <v>33</v>
      </c>
      <c r="AX172" s="12" t="s">
        <v>77</v>
      </c>
      <c r="AY172" s="146" t="s">
        <v>117</v>
      </c>
    </row>
    <row r="173" spans="2:65" s="13" customFormat="1" ht="11.25">
      <c r="B173" s="151"/>
      <c r="D173" s="139" t="s">
        <v>129</v>
      </c>
      <c r="E173" s="152" t="s">
        <v>1</v>
      </c>
      <c r="F173" s="153" t="s">
        <v>132</v>
      </c>
      <c r="H173" s="154">
        <v>1</v>
      </c>
      <c r="I173" s="155"/>
      <c r="L173" s="151"/>
      <c r="M173" s="156"/>
      <c r="T173" s="157"/>
      <c r="AT173" s="152" t="s">
        <v>129</v>
      </c>
      <c r="AU173" s="152" t="s">
        <v>87</v>
      </c>
      <c r="AV173" s="13" t="s">
        <v>87</v>
      </c>
      <c r="AW173" s="13" t="s">
        <v>33</v>
      </c>
      <c r="AX173" s="13" t="s">
        <v>85</v>
      </c>
      <c r="AY173" s="152" t="s">
        <v>117</v>
      </c>
    </row>
    <row r="174" spans="2:65" s="1" customFormat="1" ht="16.5" customHeight="1">
      <c r="B174" s="30"/>
      <c r="C174" s="126" t="s">
        <v>8</v>
      </c>
      <c r="D174" s="126" t="s">
        <v>118</v>
      </c>
      <c r="E174" s="127" t="s">
        <v>194</v>
      </c>
      <c r="F174" s="128" t="s">
        <v>195</v>
      </c>
      <c r="G174" s="129" t="s">
        <v>121</v>
      </c>
      <c r="H174" s="130">
        <v>1</v>
      </c>
      <c r="I174" s="131"/>
      <c r="J174" s="132">
        <f>ROUND(I174*H174,2)</f>
        <v>0</v>
      </c>
      <c r="K174" s="128" t="s">
        <v>122</v>
      </c>
      <c r="L174" s="30"/>
      <c r="M174" s="133" t="s">
        <v>1</v>
      </c>
      <c r="N174" s="134" t="s">
        <v>42</v>
      </c>
      <c r="P174" s="135">
        <f>O174*H174</f>
        <v>0</v>
      </c>
      <c r="Q174" s="135">
        <v>0</v>
      </c>
      <c r="R174" s="135">
        <f>Q174*H174</f>
        <v>0</v>
      </c>
      <c r="S174" s="135">
        <v>0</v>
      </c>
      <c r="T174" s="136">
        <f>S174*H174</f>
        <v>0</v>
      </c>
      <c r="AR174" s="137" t="s">
        <v>123</v>
      </c>
      <c r="AT174" s="137" t="s">
        <v>118</v>
      </c>
      <c r="AU174" s="137" t="s">
        <v>87</v>
      </c>
      <c r="AY174" s="15" t="s">
        <v>117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5" t="s">
        <v>85</v>
      </c>
      <c r="BK174" s="138">
        <f>ROUND(I174*H174,2)</f>
        <v>0</v>
      </c>
      <c r="BL174" s="15" t="s">
        <v>123</v>
      </c>
      <c r="BM174" s="137" t="s">
        <v>196</v>
      </c>
    </row>
    <row r="175" spans="2:65" s="1" customFormat="1" ht="19.5">
      <c r="B175" s="30"/>
      <c r="D175" s="139" t="s">
        <v>125</v>
      </c>
      <c r="F175" s="140" t="s">
        <v>197</v>
      </c>
      <c r="I175" s="141"/>
      <c r="L175" s="30"/>
      <c r="M175" s="142"/>
      <c r="T175" s="54"/>
      <c r="AT175" s="15" t="s">
        <v>125</v>
      </c>
      <c r="AU175" s="15" t="s">
        <v>87</v>
      </c>
    </row>
    <row r="176" spans="2:65" s="1" customFormat="1" ht="11.25">
      <c r="B176" s="30"/>
      <c r="D176" s="143" t="s">
        <v>127</v>
      </c>
      <c r="F176" s="144" t="s">
        <v>198</v>
      </c>
      <c r="I176" s="141"/>
      <c r="L176" s="30"/>
      <c r="M176" s="142"/>
      <c r="T176" s="54"/>
      <c r="AT176" s="15" t="s">
        <v>127</v>
      </c>
      <c r="AU176" s="15" t="s">
        <v>87</v>
      </c>
    </row>
    <row r="177" spans="2:65" s="1" customFormat="1" ht="16.5" customHeight="1">
      <c r="B177" s="30"/>
      <c r="C177" s="126" t="s">
        <v>199</v>
      </c>
      <c r="D177" s="126" t="s">
        <v>118</v>
      </c>
      <c r="E177" s="127" t="s">
        <v>200</v>
      </c>
      <c r="F177" s="128" t="s">
        <v>201</v>
      </c>
      <c r="G177" s="129" t="s">
        <v>121</v>
      </c>
      <c r="H177" s="130">
        <v>1</v>
      </c>
      <c r="I177" s="131"/>
      <c r="J177" s="132">
        <f>ROUND(I177*H177,2)</f>
        <v>0</v>
      </c>
      <c r="K177" s="128" t="s">
        <v>122</v>
      </c>
      <c r="L177" s="30"/>
      <c r="M177" s="133" t="s">
        <v>1</v>
      </c>
      <c r="N177" s="134" t="s">
        <v>42</v>
      </c>
      <c r="P177" s="135">
        <f>O177*H177</f>
        <v>0</v>
      </c>
      <c r="Q177" s="135">
        <v>0</v>
      </c>
      <c r="R177" s="135">
        <f>Q177*H177</f>
        <v>0</v>
      </c>
      <c r="S177" s="135">
        <v>0</v>
      </c>
      <c r="T177" s="136">
        <f>S177*H177</f>
        <v>0</v>
      </c>
      <c r="AR177" s="137" t="s">
        <v>123</v>
      </c>
      <c r="AT177" s="137" t="s">
        <v>118</v>
      </c>
      <c r="AU177" s="137" t="s">
        <v>87</v>
      </c>
      <c r="AY177" s="15" t="s">
        <v>117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5" t="s">
        <v>85</v>
      </c>
      <c r="BK177" s="138">
        <f>ROUND(I177*H177,2)</f>
        <v>0</v>
      </c>
      <c r="BL177" s="15" t="s">
        <v>123</v>
      </c>
      <c r="BM177" s="137" t="s">
        <v>202</v>
      </c>
    </row>
    <row r="178" spans="2:65" s="1" customFormat="1" ht="19.5">
      <c r="B178" s="30"/>
      <c r="D178" s="139" t="s">
        <v>125</v>
      </c>
      <c r="F178" s="140" t="s">
        <v>203</v>
      </c>
      <c r="I178" s="141"/>
      <c r="L178" s="30"/>
      <c r="M178" s="142"/>
      <c r="T178" s="54"/>
      <c r="AT178" s="15" t="s">
        <v>125</v>
      </c>
      <c r="AU178" s="15" t="s">
        <v>87</v>
      </c>
    </row>
    <row r="179" spans="2:65" s="1" customFormat="1" ht="11.25">
      <c r="B179" s="30"/>
      <c r="D179" s="143" t="s">
        <v>127</v>
      </c>
      <c r="F179" s="144" t="s">
        <v>204</v>
      </c>
      <c r="I179" s="141"/>
      <c r="L179" s="30"/>
      <c r="M179" s="142"/>
      <c r="T179" s="54"/>
      <c r="AT179" s="15" t="s">
        <v>127</v>
      </c>
      <c r="AU179" s="15" t="s">
        <v>87</v>
      </c>
    </row>
    <row r="180" spans="2:65" s="12" customFormat="1" ht="11.25">
      <c r="B180" s="145"/>
      <c r="D180" s="139" t="s">
        <v>129</v>
      </c>
      <c r="E180" s="146" t="s">
        <v>1</v>
      </c>
      <c r="F180" s="147" t="s">
        <v>205</v>
      </c>
      <c r="H180" s="146" t="s">
        <v>1</v>
      </c>
      <c r="I180" s="148"/>
      <c r="L180" s="145"/>
      <c r="M180" s="149"/>
      <c r="T180" s="150"/>
      <c r="AT180" s="146" t="s">
        <v>129</v>
      </c>
      <c r="AU180" s="146" t="s">
        <v>87</v>
      </c>
      <c r="AV180" s="12" t="s">
        <v>85</v>
      </c>
      <c r="AW180" s="12" t="s">
        <v>33</v>
      </c>
      <c r="AX180" s="12" t="s">
        <v>77</v>
      </c>
      <c r="AY180" s="146" t="s">
        <v>117</v>
      </c>
    </row>
    <row r="181" spans="2:65" s="12" customFormat="1" ht="11.25">
      <c r="B181" s="145"/>
      <c r="D181" s="139" t="s">
        <v>129</v>
      </c>
      <c r="E181" s="146" t="s">
        <v>1</v>
      </c>
      <c r="F181" s="147" t="s">
        <v>206</v>
      </c>
      <c r="H181" s="146" t="s">
        <v>1</v>
      </c>
      <c r="I181" s="148"/>
      <c r="L181" s="145"/>
      <c r="M181" s="149"/>
      <c r="T181" s="150"/>
      <c r="AT181" s="146" t="s">
        <v>129</v>
      </c>
      <c r="AU181" s="146" t="s">
        <v>87</v>
      </c>
      <c r="AV181" s="12" t="s">
        <v>85</v>
      </c>
      <c r="AW181" s="12" t="s">
        <v>33</v>
      </c>
      <c r="AX181" s="12" t="s">
        <v>77</v>
      </c>
      <c r="AY181" s="146" t="s">
        <v>117</v>
      </c>
    </row>
    <row r="182" spans="2:65" s="12" customFormat="1" ht="11.25">
      <c r="B182" s="145"/>
      <c r="D182" s="139" t="s">
        <v>129</v>
      </c>
      <c r="E182" s="146" t="s">
        <v>1</v>
      </c>
      <c r="F182" s="147" t="s">
        <v>207</v>
      </c>
      <c r="H182" s="146" t="s">
        <v>1</v>
      </c>
      <c r="I182" s="148"/>
      <c r="L182" s="145"/>
      <c r="M182" s="149"/>
      <c r="T182" s="150"/>
      <c r="AT182" s="146" t="s">
        <v>129</v>
      </c>
      <c r="AU182" s="146" t="s">
        <v>87</v>
      </c>
      <c r="AV182" s="12" t="s">
        <v>85</v>
      </c>
      <c r="AW182" s="12" t="s">
        <v>33</v>
      </c>
      <c r="AX182" s="12" t="s">
        <v>77</v>
      </c>
      <c r="AY182" s="146" t="s">
        <v>117</v>
      </c>
    </row>
    <row r="183" spans="2:65" s="12" customFormat="1" ht="11.25">
      <c r="B183" s="145"/>
      <c r="D183" s="139" t="s">
        <v>129</v>
      </c>
      <c r="E183" s="146" t="s">
        <v>1</v>
      </c>
      <c r="F183" s="147" t="s">
        <v>208</v>
      </c>
      <c r="H183" s="146" t="s">
        <v>1</v>
      </c>
      <c r="I183" s="148"/>
      <c r="L183" s="145"/>
      <c r="M183" s="149"/>
      <c r="T183" s="150"/>
      <c r="AT183" s="146" t="s">
        <v>129</v>
      </c>
      <c r="AU183" s="146" t="s">
        <v>87</v>
      </c>
      <c r="AV183" s="12" t="s">
        <v>85</v>
      </c>
      <c r="AW183" s="12" t="s">
        <v>33</v>
      </c>
      <c r="AX183" s="12" t="s">
        <v>77</v>
      </c>
      <c r="AY183" s="146" t="s">
        <v>117</v>
      </c>
    </row>
    <row r="184" spans="2:65" s="12" customFormat="1" ht="11.25">
      <c r="B184" s="145"/>
      <c r="D184" s="139" t="s">
        <v>129</v>
      </c>
      <c r="E184" s="146" t="s">
        <v>1</v>
      </c>
      <c r="F184" s="147" t="s">
        <v>209</v>
      </c>
      <c r="H184" s="146" t="s">
        <v>1</v>
      </c>
      <c r="I184" s="148"/>
      <c r="L184" s="145"/>
      <c r="M184" s="149"/>
      <c r="T184" s="150"/>
      <c r="AT184" s="146" t="s">
        <v>129</v>
      </c>
      <c r="AU184" s="146" t="s">
        <v>87</v>
      </c>
      <c r="AV184" s="12" t="s">
        <v>85</v>
      </c>
      <c r="AW184" s="12" t="s">
        <v>33</v>
      </c>
      <c r="AX184" s="12" t="s">
        <v>77</v>
      </c>
      <c r="AY184" s="146" t="s">
        <v>117</v>
      </c>
    </row>
    <row r="185" spans="2:65" s="12" customFormat="1" ht="11.25">
      <c r="B185" s="145"/>
      <c r="D185" s="139" t="s">
        <v>129</v>
      </c>
      <c r="E185" s="146" t="s">
        <v>1</v>
      </c>
      <c r="F185" s="147" t="s">
        <v>210</v>
      </c>
      <c r="H185" s="146" t="s">
        <v>1</v>
      </c>
      <c r="I185" s="148"/>
      <c r="L185" s="145"/>
      <c r="M185" s="149"/>
      <c r="T185" s="150"/>
      <c r="AT185" s="146" t="s">
        <v>129</v>
      </c>
      <c r="AU185" s="146" t="s">
        <v>87</v>
      </c>
      <c r="AV185" s="12" t="s">
        <v>85</v>
      </c>
      <c r="AW185" s="12" t="s">
        <v>33</v>
      </c>
      <c r="AX185" s="12" t="s">
        <v>77</v>
      </c>
      <c r="AY185" s="146" t="s">
        <v>117</v>
      </c>
    </row>
    <row r="186" spans="2:65" s="13" customFormat="1" ht="11.25">
      <c r="B186" s="151"/>
      <c r="D186" s="139" t="s">
        <v>129</v>
      </c>
      <c r="E186" s="152" t="s">
        <v>1</v>
      </c>
      <c r="F186" s="153" t="s">
        <v>132</v>
      </c>
      <c r="H186" s="154">
        <v>1</v>
      </c>
      <c r="I186" s="155"/>
      <c r="L186" s="151"/>
      <c r="M186" s="156"/>
      <c r="T186" s="157"/>
      <c r="AT186" s="152" t="s">
        <v>129</v>
      </c>
      <c r="AU186" s="152" t="s">
        <v>87</v>
      </c>
      <c r="AV186" s="13" t="s">
        <v>87</v>
      </c>
      <c r="AW186" s="13" t="s">
        <v>33</v>
      </c>
      <c r="AX186" s="13" t="s">
        <v>85</v>
      </c>
      <c r="AY186" s="152" t="s">
        <v>117</v>
      </c>
    </row>
    <row r="187" spans="2:65" s="1" customFormat="1" ht="16.5" customHeight="1">
      <c r="B187" s="30"/>
      <c r="C187" s="126" t="s">
        <v>211</v>
      </c>
      <c r="D187" s="126" t="s">
        <v>118</v>
      </c>
      <c r="E187" s="127" t="s">
        <v>212</v>
      </c>
      <c r="F187" s="128" t="s">
        <v>213</v>
      </c>
      <c r="G187" s="129" t="s">
        <v>121</v>
      </c>
      <c r="H187" s="130">
        <v>1</v>
      </c>
      <c r="I187" s="131"/>
      <c r="J187" s="132">
        <f>ROUND(I187*H187,2)</f>
        <v>0</v>
      </c>
      <c r="K187" s="128" t="s">
        <v>122</v>
      </c>
      <c r="L187" s="30"/>
      <c r="M187" s="133" t="s">
        <v>1</v>
      </c>
      <c r="N187" s="134" t="s">
        <v>42</v>
      </c>
      <c r="P187" s="135">
        <f>O187*H187</f>
        <v>0</v>
      </c>
      <c r="Q187" s="135">
        <v>0</v>
      </c>
      <c r="R187" s="135">
        <f>Q187*H187</f>
        <v>0</v>
      </c>
      <c r="S187" s="135">
        <v>0</v>
      </c>
      <c r="T187" s="136">
        <f>S187*H187</f>
        <v>0</v>
      </c>
      <c r="AR187" s="137" t="s">
        <v>123</v>
      </c>
      <c r="AT187" s="137" t="s">
        <v>118</v>
      </c>
      <c r="AU187" s="137" t="s">
        <v>87</v>
      </c>
      <c r="AY187" s="15" t="s">
        <v>117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5" t="s">
        <v>85</v>
      </c>
      <c r="BK187" s="138">
        <f>ROUND(I187*H187,2)</f>
        <v>0</v>
      </c>
      <c r="BL187" s="15" t="s">
        <v>123</v>
      </c>
      <c r="BM187" s="137" t="s">
        <v>214</v>
      </c>
    </row>
    <row r="188" spans="2:65" s="1" customFormat="1" ht="19.5">
      <c r="B188" s="30"/>
      <c r="D188" s="139" t="s">
        <v>125</v>
      </c>
      <c r="F188" s="140" t="s">
        <v>215</v>
      </c>
      <c r="I188" s="141"/>
      <c r="L188" s="30"/>
      <c r="M188" s="142"/>
      <c r="T188" s="54"/>
      <c r="AT188" s="15" t="s">
        <v>125</v>
      </c>
      <c r="AU188" s="15" t="s">
        <v>87</v>
      </c>
    </row>
    <row r="189" spans="2:65" s="1" customFormat="1" ht="11.25">
      <c r="B189" s="30"/>
      <c r="D189" s="143" t="s">
        <v>127</v>
      </c>
      <c r="F189" s="144" t="s">
        <v>216</v>
      </c>
      <c r="I189" s="141"/>
      <c r="L189" s="30"/>
      <c r="M189" s="142"/>
      <c r="T189" s="54"/>
      <c r="AT189" s="15" t="s">
        <v>127</v>
      </c>
      <c r="AU189" s="15" t="s">
        <v>87</v>
      </c>
    </row>
    <row r="190" spans="2:65" s="13" customFormat="1" ht="11.25">
      <c r="B190" s="151"/>
      <c r="D190" s="139" t="s">
        <v>129</v>
      </c>
      <c r="E190" s="152" t="s">
        <v>1</v>
      </c>
      <c r="F190" s="153" t="s">
        <v>217</v>
      </c>
      <c r="H190" s="154">
        <v>1</v>
      </c>
      <c r="I190" s="155"/>
      <c r="L190" s="151"/>
      <c r="M190" s="156"/>
      <c r="T190" s="157"/>
      <c r="AT190" s="152" t="s">
        <v>129</v>
      </c>
      <c r="AU190" s="152" t="s">
        <v>87</v>
      </c>
      <c r="AV190" s="13" t="s">
        <v>87</v>
      </c>
      <c r="AW190" s="13" t="s">
        <v>33</v>
      </c>
      <c r="AX190" s="13" t="s">
        <v>85</v>
      </c>
      <c r="AY190" s="152" t="s">
        <v>117</v>
      </c>
    </row>
    <row r="191" spans="2:65" s="1" customFormat="1" ht="16.5" customHeight="1">
      <c r="B191" s="30"/>
      <c r="C191" s="126" t="s">
        <v>218</v>
      </c>
      <c r="D191" s="126" t="s">
        <v>118</v>
      </c>
      <c r="E191" s="127" t="s">
        <v>219</v>
      </c>
      <c r="F191" s="128" t="s">
        <v>220</v>
      </c>
      <c r="G191" s="129" t="s">
        <v>121</v>
      </c>
      <c r="H191" s="130">
        <v>1</v>
      </c>
      <c r="I191" s="131"/>
      <c r="J191" s="132">
        <f>ROUND(I191*H191,2)</f>
        <v>0</v>
      </c>
      <c r="K191" s="128" t="s">
        <v>1</v>
      </c>
      <c r="L191" s="30"/>
      <c r="M191" s="133" t="s">
        <v>1</v>
      </c>
      <c r="N191" s="134" t="s">
        <v>42</v>
      </c>
      <c r="P191" s="135">
        <f>O191*H191</f>
        <v>0</v>
      </c>
      <c r="Q191" s="135">
        <v>0</v>
      </c>
      <c r="R191" s="135">
        <f>Q191*H191</f>
        <v>0</v>
      </c>
      <c r="S191" s="135">
        <v>0</v>
      </c>
      <c r="T191" s="136">
        <f>S191*H191</f>
        <v>0</v>
      </c>
      <c r="AR191" s="137" t="s">
        <v>123</v>
      </c>
      <c r="AT191" s="137" t="s">
        <v>118</v>
      </c>
      <c r="AU191" s="137" t="s">
        <v>87</v>
      </c>
      <c r="AY191" s="15" t="s">
        <v>117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5" t="s">
        <v>85</v>
      </c>
      <c r="BK191" s="138">
        <f>ROUND(I191*H191,2)</f>
        <v>0</v>
      </c>
      <c r="BL191" s="15" t="s">
        <v>123</v>
      </c>
      <c r="BM191" s="137" t="s">
        <v>221</v>
      </c>
    </row>
    <row r="192" spans="2:65" s="1" customFormat="1" ht="11.25">
      <c r="B192" s="30"/>
      <c r="D192" s="139" t="s">
        <v>125</v>
      </c>
      <c r="F192" s="140" t="s">
        <v>220</v>
      </c>
      <c r="I192" s="141"/>
      <c r="L192" s="30"/>
      <c r="M192" s="142"/>
      <c r="T192" s="54"/>
      <c r="AT192" s="15" t="s">
        <v>125</v>
      </c>
      <c r="AU192" s="15" t="s">
        <v>87</v>
      </c>
    </row>
    <row r="193" spans="2:65" s="1" customFormat="1" ht="16.5" customHeight="1">
      <c r="B193" s="30"/>
      <c r="C193" s="126" t="s">
        <v>222</v>
      </c>
      <c r="D193" s="126" t="s">
        <v>118</v>
      </c>
      <c r="E193" s="127" t="s">
        <v>223</v>
      </c>
      <c r="F193" s="128" t="s">
        <v>224</v>
      </c>
      <c r="G193" s="129" t="s">
        <v>121</v>
      </c>
      <c r="H193" s="130">
        <v>1</v>
      </c>
      <c r="I193" s="131"/>
      <c r="J193" s="132">
        <f>ROUND(I193*H193,2)</f>
        <v>0</v>
      </c>
      <c r="K193" s="128" t="s">
        <v>1</v>
      </c>
      <c r="L193" s="30"/>
      <c r="M193" s="133" t="s">
        <v>1</v>
      </c>
      <c r="N193" s="134" t="s">
        <v>42</v>
      </c>
      <c r="P193" s="135">
        <f>O193*H193</f>
        <v>0</v>
      </c>
      <c r="Q193" s="135">
        <v>0</v>
      </c>
      <c r="R193" s="135">
        <f>Q193*H193</f>
        <v>0</v>
      </c>
      <c r="S193" s="135">
        <v>0</v>
      </c>
      <c r="T193" s="136">
        <f>S193*H193</f>
        <v>0</v>
      </c>
      <c r="AR193" s="137" t="s">
        <v>123</v>
      </c>
      <c r="AT193" s="137" t="s">
        <v>118</v>
      </c>
      <c r="AU193" s="137" t="s">
        <v>87</v>
      </c>
      <c r="AY193" s="15" t="s">
        <v>117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5" t="s">
        <v>85</v>
      </c>
      <c r="BK193" s="138">
        <f>ROUND(I193*H193,2)</f>
        <v>0</v>
      </c>
      <c r="BL193" s="15" t="s">
        <v>123</v>
      </c>
      <c r="BM193" s="137" t="s">
        <v>225</v>
      </c>
    </row>
    <row r="194" spans="2:65" s="1" customFormat="1" ht="11.25">
      <c r="B194" s="30"/>
      <c r="D194" s="139" t="s">
        <v>125</v>
      </c>
      <c r="F194" s="140" t="s">
        <v>224</v>
      </c>
      <c r="I194" s="141"/>
      <c r="L194" s="30"/>
      <c r="M194" s="142"/>
      <c r="T194" s="54"/>
      <c r="AT194" s="15" t="s">
        <v>125</v>
      </c>
      <c r="AU194" s="15" t="s">
        <v>87</v>
      </c>
    </row>
    <row r="195" spans="2:65" s="1" customFormat="1" ht="16.5" customHeight="1">
      <c r="B195" s="30"/>
      <c r="C195" s="126" t="s">
        <v>226</v>
      </c>
      <c r="D195" s="126" t="s">
        <v>118</v>
      </c>
      <c r="E195" s="127" t="s">
        <v>227</v>
      </c>
      <c r="F195" s="128" t="s">
        <v>228</v>
      </c>
      <c r="G195" s="129" t="s">
        <v>121</v>
      </c>
      <c r="H195" s="130">
        <v>1</v>
      </c>
      <c r="I195" s="131"/>
      <c r="J195" s="132">
        <f>ROUND(I195*H195,2)</f>
        <v>0</v>
      </c>
      <c r="K195" s="128" t="s">
        <v>1</v>
      </c>
      <c r="L195" s="30"/>
      <c r="M195" s="133" t="s">
        <v>1</v>
      </c>
      <c r="N195" s="134" t="s">
        <v>42</v>
      </c>
      <c r="P195" s="135">
        <f>O195*H195</f>
        <v>0</v>
      </c>
      <c r="Q195" s="135">
        <v>0</v>
      </c>
      <c r="R195" s="135">
        <f>Q195*H195</f>
        <v>0</v>
      </c>
      <c r="S195" s="135">
        <v>0</v>
      </c>
      <c r="T195" s="136">
        <f>S195*H195</f>
        <v>0</v>
      </c>
      <c r="AR195" s="137" t="s">
        <v>123</v>
      </c>
      <c r="AT195" s="137" t="s">
        <v>118</v>
      </c>
      <c r="AU195" s="137" t="s">
        <v>87</v>
      </c>
      <c r="AY195" s="15" t="s">
        <v>117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5" t="s">
        <v>85</v>
      </c>
      <c r="BK195" s="138">
        <f>ROUND(I195*H195,2)</f>
        <v>0</v>
      </c>
      <c r="BL195" s="15" t="s">
        <v>123</v>
      </c>
      <c r="BM195" s="137" t="s">
        <v>229</v>
      </c>
    </row>
    <row r="196" spans="2:65" s="1" customFormat="1" ht="11.25">
      <c r="B196" s="30"/>
      <c r="D196" s="139" t="s">
        <v>125</v>
      </c>
      <c r="F196" s="140" t="s">
        <v>228</v>
      </c>
      <c r="I196" s="141"/>
      <c r="L196" s="30"/>
      <c r="M196" s="142"/>
      <c r="T196" s="54"/>
      <c r="AT196" s="15" t="s">
        <v>125</v>
      </c>
      <c r="AU196" s="15" t="s">
        <v>87</v>
      </c>
    </row>
    <row r="197" spans="2:65" s="1" customFormat="1" ht="16.5" customHeight="1">
      <c r="B197" s="30"/>
      <c r="C197" s="126" t="s">
        <v>230</v>
      </c>
      <c r="D197" s="126" t="s">
        <v>118</v>
      </c>
      <c r="E197" s="127" t="s">
        <v>231</v>
      </c>
      <c r="F197" s="128" t="s">
        <v>232</v>
      </c>
      <c r="G197" s="129" t="s">
        <v>121</v>
      </c>
      <c r="H197" s="130">
        <v>1</v>
      </c>
      <c r="I197" s="131"/>
      <c r="J197" s="132">
        <f>ROUND(I197*H197,2)</f>
        <v>0</v>
      </c>
      <c r="K197" s="128" t="s">
        <v>1</v>
      </c>
      <c r="L197" s="30"/>
      <c r="M197" s="133" t="s">
        <v>1</v>
      </c>
      <c r="N197" s="134" t="s">
        <v>42</v>
      </c>
      <c r="P197" s="135">
        <f>O197*H197</f>
        <v>0</v>
      </c>
      <c r="Q197" s="135">
        <v>0</v>
      </c>
      <c r="R197" s="135">
        <f>Q197*H197</f>
        <v>0</v>
      </c>
      <c r="S197" s="135">
        <v>0</v>
      </c>
      <c r="T197" s="136">
        <f>S197*H197</f>
        <v>0</v>
      </c>
      <c r="AR197" s="137" t="s">
        <v>123</v>
      </c>
      <c r="AT197" s="137" t="s">
        <v>118</v>
      </c>
      <c r="AU197" s="137" t="s">
        <v>87</v>
      </c>
      <c r="AY197" s="15" t="s">
        <v>117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5" t="s">
        <v>85</v>
      </c>
      <c r="BK197" s="138">
        <f>ROUND(I197*H197,2)</f>
        <v>0</v>
      </c>
      <c r="BL197" s="15" t="s">
        <v>123</v>
      </c>
      <c r="BM197" s="137" t="s">
        <v>233</v>
      </c>
    </row>
    <row r="198" spans="2:65" s="1" customFormat="1" ht="11.25">
      <c r="B198" s="30"/>
      <c r="D198" s="139" t="s">
        <v>125</v>
      </c>
      <c r="F198" s="140" t="s">
        <v>232</v>
      </c>
      <c r="I198" s="141"/>
      <c r="L198" s="30"/>
      <c r="M198" s="142"/>
      <c r="T198" s="54"/>
      <c r="AT198" s="15" t="s">
        <v>125</v>
      </c>
      <c r="AU198" s="15" t="s">
        <v>87</v>
      </c>
    </row>
    <row r="199" spans="2:65" s="1" customFormat="1" ht="49.15" customHeight="1">
      <c r="B199" s="30"/>
      <c r="C199" s="126" t="s">
        <v>234</v>
      </c>
      <c r="D199" s="126" t="s">
        <v>118</v>
      </c>
      <c r="E199" s="127" t="s">
        <v>235</v>
      </c>
      <c r="F199" s="128" t="s">
        <v>236</v>
      </c>
      <c r="G199" s="129" t="s">
        <v>121</v>
      </c>
      <c r="H199" s="130">
        <v>1</v>
      </c>
      <c r="I199" s="131"/>
      <c r="J199" s="132">
        <f>ROUND(I199*H199,2)</f>
        <v>0</v>
      </c>
      <c r="K199" s="128" t="s">
        <v>1</v>
      </c>
      <c r="L199" s="30"/>
      <c r="M199" s="133" t="s">
        <v>1</v>
      </c>
      <c r="N199" s="134" t="s">
        <v>42</v>
      </c>
      <c r="P199" s="135">
        <f>O199*H199</f>
        <v>0</v>
      </c>
      <c r="Q199" s="135">
        <v>0</v>
      </c>
      <c r="R199" s="135">
        <f>Q199*H199</f>
        <v>0</v>
      </c>
      <c r="S199" s="135">
        <v>0</v>
      </c>
      <c r="T199" s="136">
        <f>S199*H199</f>
        <v>0</v>
      </c>
      <c r="AR199" s="137" t="s">
        <v>123</v>
      </c>
      <c r="AT199" s="137" t="s">
        <v>118</v>
      </c>
      <c r="AU199" s="137" t="s">
        <v>87</v>
      </c>
      <c r="AY199" s="15" t="s">
        <v>117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5" t="s">
        <v>85</v>
      </c>
      <c r="BK199" s="138">
        <f>ROUND(I199*H199,2)</f>
        <v>0</v>
      </c>
      <c r="BL199" s="15" t="s">
        <v>123</v>
      </c>
      <c r="BM199" s="137" t="s">
        <v>237</v>
      </c>
    </row>
    <row r="200" spans="2:65" s="1" customFormat="1" ht="29.25">
      <c r="B200" s="30"/>
      <c r="D200" s="139" t="s">
        <v>125</v>
      </c>
      <c r="F200" s="140" t="s">
        <v>236</v>
      </c>
      <c r="I200" s="141"/>
      <c r="L200" s="30"/>
      <c r="M200" s="142"/>
      <c r="T200" s="54"/>
      <c r="AT200" s="15" t="s">
        <v>125</v>
      </c>
      <c r="AU200" s="15" t="s">
        <v>87</v>
      </c>
    </row>
    <row r="201" spans="2:65" s="1" customFormat="1" ht="24.2" customHeight="1">
      <c r="B201" s="30"/>
      <c r="C201" s="126" t="s">
        <v>238</v>
      </c>
      <c r="D201" s="126" t="s">
        <v>118</v>
      </c>
      <c r="E201" s="127" t="s">
        <v>239</v>
      </c>
      <c r="F201" s="128" t="s">
        <v>240</v>
      </c>
      <c r="G201" s="129" t="s">
        <v>121</v>
      </c>
      <c r="H201" s="130">
        <v>1</v>
      </c>
      <c r="I201" s="131"/>
      <c r="J201" s="132">
        <f>ROUND(I201*H201,2)</f>
        <v>0</v>
      </c>
      <c r="K201" s="128" t="s">
        <v>1</v>
      </c>
      <c r="L201" s="30"/>
      <c r="M201" s="133" t="s">
        <v>1</v>
      </c>
      <c r="N201" s="134" t="s">
        <v>42</v>
      </c>
      <c r="P201" s="135">
        <f>O201*H201</f>
        <v>0</v>
      </c>
      <c r="Q201" s="135">
        <v>0</v>
      </c>
      <c r="R201" s="135">
        <f>Q201*H201</f>
        <v>0</v>
      </c>
      <c r="S201" s="135">
        <v>0</v>
      </c>
      <c r="T201" s="136">
        <f>S201*H201</f>
        <v>0</v>
      </c>
      <c r="AR201" s="137" t="s">
        <v>123</v>
      </c>
      <c r="AT201" s="137" t="s">
        <v>118</v>
      </c>
      <c r="AU201" s="137" t="s">
        <v>87</v>
      </c>
      <c r="AY201" s="15" t="s">
        <v>117</v>
      </c>
      <c r="BE201" s="138">
        <f>IF(N201="základní",J201,0)</f>
        <v>0</v>
      </c>
      <c r="BF201" s="138">
        <f>IF(N201="snížená",J201,0)</f>
        <v>0</v>
      </c>
      <c r="BG201" s="138">
        <f>IF(N201="zákl. přenesená",J201,0)</f>
        <v>0</v>
      </c>
      <c r="BH201" s="138">
        <f>IF(N201="sníž. přenesená",J201,0)</f>
        <v>0</v>
      </c>
      <c r="BI201" s="138">
        <f>IF(N201="nulová",J201,0)</f>
        <v>0</v>
      </c>
      <c r="BJ201" s="15" t="s">
        <v>85</v>
      </c>
      <c r="BK201" s="138">
        <f>ROUND(I201*H201,2)</f>
        <v>0</v>
      </c>
      <c r="BL201" s="15" t="s">
        <v>123</v>
      </c>
      <c r="BM201" s="137" t="s">
        <v>241</v>
      </c>
    </row>
    <row r="202" spans="2:65" s="1" customFormat="1" ht="19.5">
      <c r="B202" s="30"/>
      <c r="D202" s="139" t="s">
        <v>125</v>
      </c>
      <c r="F202" s="140" t="s">
        <v>240</v>
      </c>
      <c r="I202" s="141"/>
      <c r="L202" s="30"/>
      <c r="M202" s="142"/>
      <c r="T202" s="54"/>
      <c r="AT202" s="15" t="s">
        <v>125</v>
      </c>
      <c r="AU202" s="15" t="s">
        <v>87</v>
      </c>
    </row>
    <row r="203" spans="2:65" s="1" customFormat="1" ht="16.5" customHeight="1">
      <c r="B203" s="30"/>
      <c r="C203" s="126" t="s">
        <v>7</v>
      </c>
      <c r="D203" s="126" t="s">
        <v>118</v>
      </c>
      <c r="E203" s="127" t="s">
        <v>242</v>
      </c>
      <c r="F203" s="128" t="s">
        <v>243</v>
      </c>
      <c r="G203" s="129" t="s">
        <v>121</v>
      </c>
      <c r="H203" s="130">
        <v>1</v>
      </c>
      <c r="I203" s="131"/>
      <c r="J203" s="132">
        <f>ROUND(I203*H203,2)</f>
        <v>0</v>
      </c>
      <c r="K203" s="128" t="s">
        <v>122</v>
      </c>
      <c r="L203" s="30"/>
      <c r="M203" s="133" t="s">
        <v>1</v>
      </c>
      <c r="N203" s="134" t="s">
        <v>42</v>
      </c>
      <c r="P203" s="135">
        <f>O203*H203</f>
        <v>0</v>
      </c>
      <c r="Q203" s="135">
        <v>0</v>
      </c>
      <c r="R203" s="135">
        <f>Q203*H203</f>
        <v>0</v>
      </c>
      <c r="S203" s="135">
        <v>0</v>
      </c>
      <c r="T203" s="136">
        <f>S203*H203</f>
        <v>0</v>
      </c>
      <c r="AR203" s="137" t="s">
        <v>123</v>
      </c>
      <c r="AT203" s="137" t="s">
        <v>118</v>
      </c>
      <c r="AU203" s="137" t="s">
        <v>87</v>
      </c>
      <c r="AY203" s="15" t="s">
        <v>117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5" t="s">
        <v>85</v>
      </c>
      <c r="BK203" s="138">
        <f>ROUND(I203*H203,2)</f>
        <v>0</v>
      </c>
      <c r="BL203" s="15" t="s">
        <v>123</v>
      </c>
      <c r="BM203" s="137" t="s">
        <v>244</v>
      </c>
    </row>
    <row r="204" spans="2:65" s="1" customFormat="1" ht="11.25">
      <c r="B204" s="30"/>
      <c r="D204" s="139" t="s">
        <v>125</v>
      </c>
      <c r="F204" s="140" t="s">
        <v>243</v>
      </c>
      <c r="I204" s="141"/>
      <c r="L204" s="30"/>
      <c r="M204" s="142"/>
      <c r="T204" s="54"/>
      <c r="AT204" s="15" t="s">
        <v>125</v>
      </c>
      <c r="AU204" s="15" t="s">
        <v>87</v>
      </c>
    </row>
    <row r="205" spans="2:65" s="1" customFormat="1" ht="11.25">
      <c r="B205" s="30"/>
      <c r="D205" s="143" t="s">
        <v>127</v>
      </c>
      <c r="F205" s="144" t="s">
        <v>245</v>
      </c>
      <c r="I205" s="141"/>
      <c r="L205" s="30"/>
      <c r="M205" s="142"/>
      <c r="T205" s="54"/>
      <c r="AT205" s="15" t="s">
        <v>127</v>
      </c>
      <c r="AU205" s="15" t="s">
        <v>87</v>
      </c>
    </row>
    <row r="206" spans="2:65" s="1" customFormat="1" ht="48.75">
      <c r="B206" s="30"/>
      <c r="D206" s="139" t="s">
        <v>246</v>
      </c>
      <c r="F206" s="158" t="s">
        <v>247</v>
      </c>
      <c r="I206" s="141"/>
      <c r="L206" s="30"/>
      <c r="M206" s="142"/>
      <c r="T206" s="54"/>
      <c r="AT206" s="15" t="s">
        <v>246</v>
      </c>
      <c r="AU206" s="15" t="s">
        <v>87</v>
      </c>
    </row>
    <row r="207" spans="2:65" s="1" customFormat="1" ht="16.5" customHeight="1">
      <c r="B207" s="30"/>
      <c r="C207" s="126" t="s">
        <v>248</v>
      </c>
      <c r="D207" s="126" t="s">
        <v>118</v>
      </c>
      <c r="E207" s="127" t="s">
        <v>249</v>
      </c>
      <c r="F207" s="128" t="s">
        <v>250</v>
      </c>
      <c r="G207" s="129" t="s">
        <v>121</v>
      </c>
      <c r="H207" s="130">
        <v>1</v>
      </c>
      <c r="I207" s="131"/>
      <c r="J207" s="132">
        <f>ROUND(I207*H207,2)</f>
        <v>0</v>
      </c>
      <c r="K207" s="128" t="s">
        <v>1</v>
      </c>
      <c r="L207" s="30"/>
      <c r="M207" s="133" t="s">
        <v>1</v>
      </c>
      <c r="N207" s="134" t="s">
        <v>42</v>
      </c>
      <c r="P207" s="135">
        <f>O207*H207</f>
        <v>0</v>
      </c>
      <c r="Q207" s="135">
        <v>0</v>
      </c>
      <c r="R207" s="135">
        <f>Q207*H207</f>
        <v>0</v>
      </c>
      <c r="S207" s="135">
        <v>0</v>
      </c>
      <c r="T207" s="136">
        <f>S207*H207</f>
        <v>0</v>
      </c>
      <c r="AR207" s="137" t="s">
        <v>123</v>
      </c>
      <c r="AT207" s="137" t="s">
        <v>118</v>
      </c>
      <c r="AU207" s="137" t="s">
        <v>87</v>
      </c>
      <c r="AY207" s="15" t="s">
        <v>117</v>
      </c>
      <c r="BE207" s="138">
        <f>IF(N207="základní",J207,0)</f>
        <v>0</v>
      </c>
      <c r="BF207" s="138">
        <f>IF(N207="snížená",J207,0)</f>
        <v>0</v>
      </c>
      <c r="BG207" s="138">
        <f>IF(N207="zákl. přenesená",J207,0)</f>
        <v>0</v>
      </c>
      <c r="BH207" s="138">
        <f>IF(N207="sníž. přenesená",J207,0)</f>
        <v>0</v>
      </c>
      <c r="BI207" s="138">
        <f>IF(N207="nulová",J207,0)</f>
        <v>0</v>
      </c>
      <c r="BJ207" s="15" t="s">
        <v>85</v>
      </c>
      <c r="BK207" s="138">
        <f>ROUND(I207*H207,2)</f>
        <v>0</v>
      </c>
      <c r="BL207" s="15" t="s">
        <v>123</v>
      </c>
      <c r="BM207" s="137" t="s">
        <v>251</v>
      </c>
    </row>
    <row r="208" spans="2:65" s="1" customFormat="1" ht="29.25">
      <c r="B208" s="30"/>
      <c r="D208" s="139" t="s">
        <v>125</v>
      </c>
      <c r="F208" s="140" t="s">
        <v>252</v>
      </c>
      <c r="I208" s="141"/>
      <c r="L208" s="30"/>
      <c r="M208" s="142"/>
      <c r="T208" s="54"/>
      <c r="AT208" s="15" t="s">
        <v>125</v>
      </c>
      <c r="AU208" s="15" t="s">
        <v>87</v>
      </c>
    </row>
    <row r="209" spans="2:65" s="1" customFormat="1" ht="16.5" customHeight="1">
      <c r="B209" s="30"/>
      <c r="C209" s="126" t="s">
        <v>253</v>
      </c>
      <c r="D209" s="126" t="s">
        <v>118</v>
      </c>
      <c r="E209" s="127" t="s">
        <v>254</v>
      </c>
      <c r="F209" s="128" t="s">
        <v>255</v>
      </c>
      <c r="G209" s="129" t="s">
        <v>121</v>
      </c>
      <c r="H209" s="130">
        <v>1</v>
      </c>
      <c r="I209" s="131"/>
      <c r="J209" s="132">
        <f>ROUND(I209*H209,2)</f>
        <v>0</v>
      </c>
      <c r="K209" s="128" t="s">
        <v>1</v>
      </c>
      <c r="L209" s="30"/>
      <c r="M209" s="133" t="s">
        <v>1</v>
      </c>
      <c r="N209" s="134" t="s">
        <v>42</v>
      </c>
      <c r="P209" s="135">
        <f>O209*H209</f>
        <v>0</v>
      </c>
      <c r="Q209" s="135">
        <v>0</v>
      </c>
      <c r="R209" s="135">
        <f>Q209*H209</f>
        <v>0</v>
      </c>
      <c r="S209" s="135">
        <v>0</v>
      </c>
      <c r="T209" s="136">
        <f>S209*H209</f>
        <v>0</v>
      </c>
      <c r="AR209" s="137" t="s">
        <v>123</v>
      </c>
      <c r="AT209" s="137" t="s">
        <v>118</v>
      </c>
      <c r="AU209" s="137" t="s">
        <v>87</v>
      </c>
      <c r="AY209" s="15" t="s">
        <v>117</v>
      </c>
      <c r="BE209" s="138">
        <f>IF(N209="základní",J209,0)</f>
        <v>0</v>
      </c>
      <c r="BF209" s="138">
        <f>IF(N209="snížená",J209,0)</f>
        <v>0</v>
      </c>
      <c r="BG209" s="138">
        <f>IF(N209="zákl. přenesená",J209,0)</f>
        <v>0</v>
      </c>
      <c r="BH209" s="138">
        <f>IF(N209="sníž. přenesená",J209,0)</f>
        <v>0</v>
      </c>
      <c r="BI209" s="138">
        <f>IF(N209="nulová",J209,0)</f>
        <v>0</v>
      </c>
      <c r="BJ209" s="15" t="s">
        <v>85</v>
      </c>
      <c r="BK209" s="138">
        <f>ROUND(I209*H209,2)</f>
        <v>0</v>
      </c>
      <c r="BL209" s="15" t="s">
        <v>123</v>
      </c>
      <c r="BM209" s="137" t="s">
        <v>256</v>
      </c>
    </row>
    <row r="210" spans="2:65" s="1" customFormat="1" ht="11.25">
      <c r="B210" s="30"/>
      <c r="D210" s="139" t="s">
        <v>125</v>
      </c>
      <c r="F210" s="140" t="s">
        <v>255</v>
      </c>
      <c r="I210" s="141"/>
      <c r="L210" s="30"/>
      <c r="M210" s="142"/>
      <c r="T210" s="54"/>
      <c r="AT210" s="15" t="s">
        <v>125</v>
      </c>
      <c r="AU210" s="15" t="s">
        <v>87</v>
      </c>
    </row>
    <row r="211" spans="2:65" s="1" customFormat="1" ht="39">
      <c r="B211" s="30"/>
      <c r="D211" s="139" t="s">
        <v>246</v>
      </c>
      <c r="F211" s="158" t="s">
        <v>257</v>
      </c>
      <c r="I211" s="141"/>
      <c r="L211" s="30"/>
      <c r="M211" s="142"/>
      <c r="T211" s="54"/>
      <c r="AT211" s="15" t="s">
        <v>246</v>
      </c>
      <c r="AU211" s="15" t="s">
        <v>87</v>
      </c>
    </row>
    <row r="212" spans="2:65" s="1" customFormat="1" ht="16.5" customHeight="1">
      <c r="B212" s="30"/>
      <c r="C212" s="126" t="s">
        <v>258</v>
      </c>
      <c r="D212" s="126" t="s">
        <v>118</v>
      </c>
      <c r="E212" s="127" t="s">
        <v>259</v>
      </c>
      <c r="F212" s="128" t="s">
        <v>260</v>
      </c>
      <c r="G212" s="129" t="s">
        <v>121</v>
      </c>
      <c r="H212" s="130">
        <v>1</v>
      </c>
      <c r="I212" s="131"/>
      <c r="J212" s="132">
        <f>ROUND(I212*H212,2)</f>
        <v>0</v>
      </c>
      <c r="K212" s="128" t="s">
        <v>1</v>
      </c>
      <c r="L212" s="30"/>
      <c r="M212" s="133" t="s">
        <v>1</v>
      </c>
      <c r="N212" s="134" t="s">
        <v>42</v>
      </c>
      <c r="P212" s="135">
        <f>O212*H212</f>
        <v>0</v>
      </c>
      <c r="Q212" s="135">
        <v>0</v>
      </c>
      <c r="R212" s="135">
        <f>Q212*H212</f>
        <v>0</v>
      </c>
      <c r="S212" s="135">
        <v>0</v>
      </c>
      <c r="T212" s="136">
        <f>S212*H212</f>
        <v>0</v>
      </c>
      <c r="AR212" s="137" t="s">
        <v>123</v>
      </c>
      <c r="AT212" s="137" t="s">
        <v>118</v>
      </c>
      <c r="AU212" s="137" t="s">
        <v>87</v>
      </c>
      <c r="AY212" s="15" t="s">
        <v>117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5" t="s">
        <v>85</v>
      </c>
      <c r="BK212" s="138">
        <f>ROUND(I212*H212,2)</f>
        <v>0</v>
      </c>
      <c r="BL212" s="15" t="s">
        <v>123</v>
      </c>
      <c r="BM212" s="137" t="s">
        <v>261</v>
      </c>
    </row>
    <row r="213" spans="2:65" s="1" customFormat="1" ht="11.25">
      <c r="B213" s="30"/>
      <c r="D213" s="139" t="s">
        <v>125</v>
      </c>
      <c r="F213" s="140" t="s">
        <v>260</v>
      </c>
      <c r="I213" s="141"/>
      <c r="L213" s="30"/>
      <c r="M213" s="142"/>
      <c r="T213" s="54"/>
      <c r="AT213" s="15" t="s">
        <v>125</v>
      </c>
      <c r="AU213" s="15" t="s">
        <v>87</v>
      </c>
    </row>
    <row r="214" spans="2:65" s="1" customFormat="1" ht="29.25">
      <c r="B214" s="30"/>
      <c r="D214" s="139" t="s">
        <v>246</v>
      </c>
      <c r="F214" s="158" t="s">
        <v>262</v>
      </c>
      <c r="I214" s="141"/>
      <c r="L214" s="30"/>
      <c r="M214" s="142"/>
      <c r="T214" s="54"/>
      <c r="AT214" s="15" t="s">
        <v>246</v>
      </c>
      <c r="AU214" s="15" t="s">
        <v>87</v>
      </c>
    </row>
    <row r="215" spans="2:65" s="1" customFormat="1" ht="16.5" customHeight="1">
      <c r="B215" s="30"/>
      <c r="C215" s="126" t="s">
        <v>263</v>
      </c>
      <c r="D215" s="126" t="s">
        <v>118</v>
      </c>
      <c r="E215" s="127" t="s">
        <v>264</v>
      </c>
      <c r="F215" s="128" t="s">
        <v>265</v>
      </c>
      <c r="G215" s="129" t="s">
        <v>121</v>
      </c>
      <c r="H215" s="130">
        <v>1</v>
      </c>
      <c r="I215" s="131"/>
      <c r="J215" s="132">
        <f>ROUND(I215*H215,2)</f>
        <v>0</v>
      </c>
      <c r="K215" s="128" t="s">
        <v>1</v>
      </c>
      <c r="L215" s="30"/>
      <c r="M215" s="133" t="s">
        <v>1</v>
      </c>
      <c r="N215" s="134" t="s">
        <v>42</v>
      </c>
      <c r="P215" s="135">
        <f>O215*H215</f>
        <v>0</v>
      </c>
      <c r="Q215" s="135">
        <v>0</v>
      </c>
      <c r="R215" s="135">
        <f>Q215*H215</f>
        <v>0</v>
      </c>
      <c r="S215" s="135">
        <v>0</v>
      </c>
      <c r="T215" s="136">
        <f>S215*H215</f>
        <v>0</v>
      </c>
      <c r="AR215" s="137" t="s">
        <v>123</v>
      </c>
      <c r="AT215" s="137" t="s">
        <v>118</v>
      </c>
      <c r="AU215" s="137" t="s">
        <v>87</v>
      </c>
      <c r="AY215" s="15" t="s">
        <v>117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5" t="s">
        <v>85</v>
      </c>
      <c r="BK215" s="138">
        <f>ROUND(I215*H215,2)</f>
        <v>0</v>
      </c>
      <c r="BL215" s="15" t="s">
        <v>123</v>
      </c>
      <c r="BM215" s="137" t="s">
        <v>266</v>
      </c>
    </row>
    <row r="216" spans="2:65" s="1" customFormat="1" ht="11.25">
      <c r="B216" s="30"/>
      <c r="D216" s="139" t="s">
        <v>125</v>
      </c>
      <c r="F216" s="140" t="s">
        <v>265</v>
      </c>
      <c r="I216" s="141"/>
      <c r="L216" s="30"/>
      <c r="M216" s="142"/>
      <c r="T216" s="54"/>
      <c r="AT216" s="15" t="s">
        <v>125</v>
      </c>
      <c r="AU216" s="15" t="s">
        <v>87</v>
      </c>
    </row>
    <row r="217" spans="2:65" s="1" customFormat="1" ht="55.5" customHeight="1">
      <c r="B217" s="30"/>
      <c r="C217" s="126" t="s">
        <v>267</v>
      </c>
      <c r="D217" s="126" t="s">
        <v>118</v>
      </c>
      <c r="E217" s="127" t="s">
        <v>268</v>
      </c>
      <c r="F217" s="128" t="s">
        <v>269</v>
      </c>
      <c r="G217" s="129" t="s">
        <v>121</v>
      </c>
      <c r="H217" s="130">
        <v>1</v>
      </c>
      <c r="I217" s="131"/>
      <c r="J217" s="132">
        <f>ROUND(I217*H217,2)</f>
        <v>0</v>
      </c>
      <c r="K217" s="128" t="s">
        <v>1</v>
      </c>
      <c r="L217" s="30"/>
      <c r="M217" s="133" t="s">
        <v>1</v>
      </c>
      <c r="N217" s="134" t="s">
        <v>42</v>
      </c>
      <c r="P217" s="135">
        <f>O217*H217</f>
        <v>0</v>
      </c>
      <c r="Q217" s="135">
        <v>0</v>
      </c>
      <c r="R217" s="135">
        <f>Q217*H217</f>
        <v>0</v>
      </c>
      <c r="S217" s="135">
        <v>0</v>
      </c>
      <c r="T217" s="136">
        <f>S217*H217</f>
        <v>0</v>
      </c>
      <c r="AR217" s="137" t="s">
        <v>123</v>
      </c>
      <c r="AT217" s="137" t="s">
        <v>118</v>
      </c>
      <c r="AU217" s="137" t="s">
        <v>87</v>
      </c>
      <c r="AY217" s="15" t="s">
        <v>117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5" t="s">
        <v>85</v>
      </c>
      <c r="BK217" s="138">
        <f>ROUND(I217*H217,2)</f>
        <v>0</v>
      </c>
      <c r="BL217" s="15" t="s">
        <v>123</v>
      </c>
      <c r="BM217" s="137" t="s">
        <v>270</v>
      </c>
    </row>
    <row r="218" spans="2:65" s="1" customFormat="1" ht="39">
      <c r="B218" s="30"/>
      <c r="D218" s="139" t="s">
        <v>125</v>
      </c>
      <c r="F218" s="140" t="s">
        <v>269</v>
      </c>
      <c r="I218" s="141"/>
      <c r="L218" s="30"/>
      <c r="M218" s="142"/>
      <c r="T218" s="54"/>
      <c r="AT218" s="15" t="s">
        <v>125</v>
      </c>
      <c r="AU218" s="15" t="s">
        <v>87</v>
      </c>
    </row>
    <row r="219" spans="2:65" s="1" customFormat="1" ht="37.9" customHeight="1">
      <c r="B219" s="30"/>
      <c r="C219" s="126" t="s">
        <v>271</v>
      </c>
      <c r="D219" s="126" t="s">
        <v>118</v>
      </c>
      <c r="E219" s="127" t="s">
        <v>272</v>
      </c>
      <c r="F219" s="128" t="s">
        <v>273</v>
      </c>
      <c r="G219" s="129" t="s">
        <v>121</v>
      </c>
      <c r="H219" s="130">
        <v>1</v>
      </c>
      <c r="I219" s="131"/>
      <c r="J219" s="132">
        <f>ROUND(I219*H219,2)</f>
        <v>0</v>
      </c>
      <c r="K219" s="128" t="s">
        <v>1</v>
      </c>
      <c r="L219" s="30"/>
      <c r="M219" s="133" t="s">
        <v>1</v>
      </c>
      <c r="N219" s="134" t="s">
        <v>42</v>
      </c>
      <c r="P219" s="135">
        <f>O219*H219</f>
        <v>0</v>
      </c>
      <c r="Q219" s="135">
        <v>0</v>
      </c>
      <c r="R219" s="135">
        <f>Q219*H219</f>
        <v>0</v>
      </c>
      <c r="S219" s="135">
        <v>0</v>
      </c>
      <c r="T219" s="136">
        <f>S219*H219</f>
        <v>0</v>
      </c>
      <c r="AR219" s="137" t="s">
        <v>123</v>
      </c>
      <c r="AT219" s="137" t="s">
        <v>118</v>
      </c>
      <c r="AU219" s="137" t="s">
        <v>87</v>
      </c>
      <c r="AY219" s="15" t="s">
        <v>117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5" t="s">
        <v>85</v>
      </c>
      <c r="BK219" s="138">
        <f>ROUND(I219*H219,2)</f>
        <v>0</v>
      </c>
      <c r="BL219" s="15" t="s">
        <v>123</v>
      </c>
      <c r="BM219" s="137" t="s">
        <v>274</v>
      </c>
    </row>
    <row r="220" spans="2:65" s="1" customFormat="1" ht="29.25">
      <c r="B220" s="30"/>
      <c r="D220" s="139" t="s">
        <v>125</v>
      </c>
      <c r="F220" s="140" t="s">
        <v>273</v>
      </c>
      <c r="I220" s="141"/>
      <c r="L220" s="30"/>
      <c r="M220" s="142"/>
      <c r="T220" s="54"/>
      <c r="AT220" s="15" t="s">
        <v>125</v>
      </c>
      <c r="AU220" s="15" t="s">
        <v>87</v>
      </c>
    </row>
    <row r="221" spans="2:65" s="1" customFormat="1" ht="55.5" customHeight="1">
      <c r="B221" s="30"/>
      <c r="C221" s="126" t="s">
        <v>275</v>
      </c>
      <c r="D221" s="126" t="s">
        <v>118</v>
      </c>
      <c r="E221" s="127" t="s">
        <v>276</v>
      </c>
      <c r="F221" s="128" t="s">
        <v>277</v>
      </c>
      <c r="G221" s="129" t="s">
        <v>121</v>
      </c>
      <c r="H221" s="130">
        <v>1</v>
      </c>
      <c r="I221" s="131"/>
      <c r="J221" s="132">
        <f>ROUND(I221*H221,2)</f>
        <v>0</v>
      </c>
      <c r="K221" s="128" t="s">
        <v>1</v>
      </c>
      <c r="L221" s="30"/>
      <c r="M221" s="133" t="s">
        <v>1</v>
      </c>
      <c r="N221" s="134" t="s">
        <v>42</v>
      </c>
      <c r="P221" s="135">
        <f>O221*H221</f>
        <v>0</v>
      </c>
      <c r="Q221" s="135">
        <v>0</v>
      </c>
      <c r="R221" s="135">
        <f>Q221*H221</f>
        <v>0</v>
      </c>
      <c r="S221" s="135">
        <v>0</v>
      </c>
      <c r="T221" s="136">
        <f>S221*H221</f>
        <v>0</v>
      </c>
      <c r="AR221" s="137" t="s">
        <v>123</v>
      </c>
      <c r="AT221" s="137" t="s">
        <v>118</v>
      </c>
      <c r="AU221" s="137" t="s">
        <v>87</v>
      </c>
      <c r="AY221" s="15" t="s">
        <v>117</v>
      </c>
      <c r="BE221" s="138">
        <f>IF(N221="základní",J221,0)</f>
        <v>0</v>
      </c>
      <c r="BF221" s="138">
        <f>IF(N221="snížená",J221,0)</f>
        <v>0</v>
      </c>
      <c r="BG221" s="138">
        <f>IF(N221="zákl. přenesená",J221,0)</f>
        <v>0</v>
      </c>
      <c r="BH221" s="138">
        <f>IF(N221="sníž. přenesená",J221,0)</f>
        <v>0</v>
      </c>
      <c r="BI221" s="138">
        <f>IF(N221="nulová",J221,0)</f>
        <v>0</v>
      </c>
      <c r="BJ221" s="15" t="s">
        <v>85</v>
      </c>
      <c r="BK221" s="138">
        <f>ROUND(I221*H221,2)</f>
        <v>0</v>
      </c>
      <c r="BL221" s="15" t="s">
        <v>123</v>
      </c>
      <c r="BM221" s="137" t="s">
        <v>278</v>
      </c>
    </row>
    <row r="222" spans="2:65" s="1" customFormat="1" ht="29.25">
      <c r="B222" s="30"/>
      <c r="D222" s="139" t="s">
        <v>125</v>
      </c>
      <c r="F222" s="140" t="s">
        <v>277</v>
      </c>
      <c r="I222" s="141"/>
      <c r="L222" s="30"/>
      <c r="M222" s="142"/>
      <c r="T222" s="54"/>
      <c r="AT222" s="15" t="s">
        <v>125</v>
      </c>
      <c r="AU222" s="15" t="s">
        <v>87</v>
      </c>
    </row>
    <row r="223" spans="2:65" s="1" customFormat="1" ht="24.2" customHeight="1">
      <c r="B223" s="30"/>
      <c r="C223" s="126" t="s">
        <v>279</v>
      </c>
      <c r="D223" s="126" t="s">
        <v>118</v>
      </c>
      <c r="E223" s="127" t="s">
        <v>280</v>
      </c>
      <c r="F223" s="128" t="s">
        <v>281</v>
      </c>
      <c r="G223" s="129" t="s">
        <v>121</v>
      </c>
      <c r="H223" s="130">
        <v>1</v>
      </c>
      <c r="I223" s="131"/>
      <c r="J223" s="132">
        <f>ROUND(I223*H223,2)</f>
        <v>0</v>
      </c>
      <c r="K223" s="128" t="s">
        <v>1</v>
      </c>
      <c r="L223" s="30"/>
      <c r="M223" s="133" t="s">
        <v>1</v>
      </c>
      <c r="N223" s="134" t="s">
        <v>42</v>
      </c>
      <c r="P223" s="135">
        <f>O223*H223</f>
        <v>0</v>
      </c>
      <c r="Q223" s="135">
        <v>0</v>
      </c>
      <c r="R223" s="135">
        <f>Q223*H223</f>
        <v>0</v>
      </c>
      <c r="S223" s="135">
        <v>0</v>
      </c>
      <c r="T223" s="136">
        <f>S223*H223</f>
        <v>0</v>
      </c>
      <c r="AR223" s="137" t="s">
        <v>123</v>
      </c>
      <c r="AT223" s="137" t="s">
        <v>118</v>
      </c>
      <c r="AU223" s="137" t="s">
        <v>87</v>
      </c>
      <c r="AY223" s="15" t="s">
        <v>117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5" t="s">
        <v>85</v>
      </c>
      <c r="BK223" s="138">
        <f>ROUND(I223*H223,2)</f>
        <v>0</v>
      </c>
      <c r="BL223" s="15" t="s">
        <v>123</v>
      </c>
      <c r="BM223" s="137" t="s">
        <v>282</v>
      </c>
    </row>
    <row r="224" spans="2:65" s="1" customFormat="1" ht="19.5">
      <c r="B224" s="30"/>
      <c r="D224" s="139" t="s">
        <v>125</v>
      </c>
      <c r="F224" s="140" t="s">
        <v>281</v>
      </c>
      <c r="I224" s="141"/>
      <c r="L224" s="30"/>
      <c r="M224" s="142"/>
      <c r="T224" s="54"/>
      <c r="AT224" s="15" t="s">
        <v>125</v>
      </c>
      <c r="AU224" s="15" t="s">
        <v>87</v>
      </c>
    </row>
    <row r="225" spans="2:65" s="1" customFormat="1" ht="24.2" customHeight="1">
      <c r="B225" s="30"/>
      <c r="C225" s="126" t="s">
        <v>283</v>
      </c>
      <c r="D225" s="126" t="s">
        <v>118</v>
      </c>
      <c r="E225" s="127" t="s">
        <v>284</v>
      </c>
      <c r="F225" s="128" t="s">
        <v>285</v>
      </c>
      <c r="G225" s="129" t="s">
        <v>121</v>
      </c>
      <c r="H225" s="130">
        <v>1</v>
      </c>
      <c r="I225" s="131">
        <v>500000</v>
      </c>
      <c r="J225" s="132">
        <f>ROUND(I225*H225,2)</f>
        <v>500000</v>
      </c>
      <c r="K225" s="128" t="s">
        <v>1</v>
      </c>
      <c r="L225" s="30"/>
      <c r="M225" s="133" t="s">
        <v>1</v>
      </c>
      <c r="N225" s="134" t="s">
        <v>42</v>
      </c>
      <c r="P225" s="135">
        <f>O225*H225</f>
        <v>0</v>
      </c>
      <c r="Q225" s="135">
        <v>0</v>
      </c>
      <c r="R225" s="135">
        <f>Q225*H225</f>
        <v>0</v>
      </c>
      <c r="S225" s="135">
        <v>0</v>
      </c>
      <c r="T225" s="136">
        <f>S225*H225</f>
        <v>0</v>
      </c>
      <c r="AR225" s="137" t="s">
        <v>123</v>
      </c>
      <c r="AT225" s="137" t="s">
        <v>118</v>
      </c>
      <c r="AU225" s="137" t="s">
        <v>87</v>
      </c>
      <c r="AY225" s="15" t="s">
        <v>117</v>
      </c>
      <c r="BE225" s="138">
        <f>IF(N225="základní",J225,0)</f>
        <v>500000</v>
      </c>
      <c r="BF225" s="138">
        <f>IF(N225="snížená",J225,0)</f>
        <v>0</v>
      </c>
      <c r="BG225" s="138">
        <f>IF(N225="zákl. přenesená",J225,0)</f>
        <v>0</v>
      </c>
      <c r="BH225" s="138">
        <f>IF(N225="sníž. přenesená",J225,0)</f>
        <v>0</v>
      </c>
      <c r="BI225" s="138">
        <f>IF(N225="nulová",J225,0)</f>
        <v>0</v>
      </c>
      <c r="BJ225" s="15" t="s">
        <v>85</v>
      </c>
      <c r="BK225" s="138">
        <f>ROUND(I225*H225,2)</f>
        <v>500000</v>
      </c>
      <c r="BL225" s="15" t="s">
        <v>123</v>
      </c>
      <c r="BM225" s="137" t="s">
        <v>286</v>
      </c>
    </row>
    <row r="226" spans="2:65" s="1" customFormat="1" ht="19.5">
      <c r="B226" s="30"/>
      <c r="D226" s="139" t="s">
        <v>125</v>
      </c>
      <c r="F226" s="140" t="s">
        <v>285</v>
      </c>
      <c r="I226" s="141"/>
      <c r="L226" s="30"/>
      <c r="M226" s="142"/>
      <c r="T226" s="54"/>
      <c r="AT226" s="15" t="s">
        <v>125</v>
      </c>
      <c r="AU226" s="15" t="s">
        <v>87</v>
      </c>
    </row>
    <row r="227" spans="2:65" s="12" customFormat="1" ht="33.75">
      <c r="B227" s="145"/>
      <c r="D227" s="139" t="s">
        <v>129</v>
      </c>
      <c r="E227" s="146" t="s">
        <v>1</v>
      </c>
      <c r="F227" s="147" t="s">
        <v>287</v>
      </c>
      <c r="H227" s="146" t="s">
        <v>1</v>
      </c>
      <c r="I227" s="148"/>
      <c r="L227" s="145"/>
      <c r="M227" s="149"/>
      <c r="T227" s="150"/>
      <c r="AT227" s="146" t="s">
        <v>129</v>
      </c>
      <c r="AU227" s="146" t="s">
        <v>87</v>
      </c>
      <c r="AV227" s="12" t="s">
        <v>85</v>
      </c>
      <c r="AW227" s="12" t="s">
        <v>33</v>
      </c>
      <c r="AX227" s="12" t="s">
        <v>77</v>
      </c>
      <c r="AY227" s="146" t="s">
        <v>117</v>
      </c>
    </row>
    <row r="228" spans="2:65" s="13" customFormat="1" ht="11.25">
      <c r="B228" s="151"/>
      <c r="D228" s="139" t="s">
        <v>129</v>
      </c>
      <c r="E228" s="152" t="s">
        <v>1</v>
      </c>
      <c r="F228" s="153" t="s">
        <v>132</v>
      </c>
      <c r="H228" s="154">
        <v>1</v>
      </c>
      <c r="I228" s="155"/>
      <c r="L228" s="151"/>
      <c r="M228" s="156"/>
      <c r="T228" s="157"/>
      <c r="AT228" s="152" t="s">
        <v>129</v>
      </c>
      <c r="AU228" s="152" t="s">
        <v>87</v>
      </c>
      <c r="AV228" s="13" t="s">
        <v>87</v>
      </c>
      <c r="AW228" s="13" t="s">
        <v>33</v>
      </c>
      <c r="AX228" s="13" t="s">
        <v>85</v>
      </c>
      <c r="AY228" s="152" t="s">
        <v>117</v>
      </c>
    </row>
    <row r="229" spans="2:65" s="1" customFormat="1" ht="44.25" customHeight="1">
      <c r="B229" s="30"/>
      <c r="C229" s="126" t="s">
        <v>288</v>
      </c>
      <c r="D229" s="126" t="s">
        <v>118</v>
      </c>
      <c r="E229" s="127" t="s">
        <v>289</v>
      </c>
      <c r="F229" s="128" t="s">
        <v>290</v>
      </c>
      <c r="G229" s="129" t="s">
        <v>121</v>
      </c>
      <c r="H229" s="130">
        <v>1</v>
      </c>
      <c r="I229" s="131"/>
      <c r="J229" s="132">
        <f>ROUND(I229*H229,2)</f>
        <v>0</v>
      </c>
      <c r="K229" s="128" t="s">
        <v>1</v>
      </c>
      <c r="L229" s="30"/>
      <c r="M229" s="133" t="s">
        <v>1</v>
      </c>
      <c r="N229" s="134" t="s">
        <v>42</v>
      </c>
      <c r="P229" s="135">
        <f>O229*H229</f>
        <v>0</v>
      </c>
      <c r="Q229" s="135">
        <v>0</v>
      </c>
      <c r="R229" s="135">
        <f>Q229*H229</f>
        <v>0</v>
      </c>
      <c r="S229" s="135">
        <v>0</v>
      </c>
      <c r="T229" s="136">
        <f>S229*H229</f>
        <v>0</v>
      </c>
      <c r="AR229" s="137" t="s">
        <v>123</v>
      </c>
      <c r="AT229" s="137" t="s">
        <v>118</v>
      </c>
      <c r="AU229" s="137" t="s">
        <v>87</v>
      </c>
      <c r="AY229" s="15" t="s">
        <v>117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5" t="s">
        <v>85</v>
      </c>
      <c r="BK229" s="138">
        <f>ROUND(I229*H229,2)</f>
        <v>0</v>
      </c>
      <c r="BL229" s="15" t="s">
        <v>123</v>
      </c>
      <c r="BM229" s="137" t="s">
        <v>291</v>
      </c>
    </row>
    <row r="230" spans="2:65" s="1" customFormat="1" ht="29.25">
      <c r="B230" s="30"/>
      <c r="D230" s="139" t="s">
        <v>125</v>
      </c>
      <c r="F230" s="140" t="s">
        <v>290</v>
      </c>
      <c r="I230" s="141"/>
      <c r="L230" s="30"/>
      <c r="M230" s="142"/>
      <c r="T230" s="54"/>
      <c r="AT230" s="15" t="s">
        <v>125</v>
      </c>
      <c r="AU230" s="15" t="s">
        <v>87</v>
      </c>
    </row>
    <row r="231" spans="2:65" s="11" customFormat="1" ht="22.9" customHeight="1">
      <c r="B231" s="114"/>
      <c r="D231" s="115" t="s">
        <v>76</v>
      </c>
      <c r="E231" s="124" t="s">
        <v>292</v>
      </c>
      <c r="F231" s="124" t="s">
        <v>293</v>
      </c>
      <c r="I231" s="117"/>
      <c r="J231" s="125">
        <f>BK231</f>
        <v>0</v>
      </c>
      <c r="L231" s="114"/>
      <c r="M231" s="119"/>
      <c r="P231" s="120">
        <f>SUM(P232:P237)</f>
        <v>0</v>
      </c>
      <c r="R231" s="120">
        <f>SUM(R232:R237)</f>
        <v>0</v>
      </c>
      <c r="T231" s="121">
        <f>SUM(T232:T237)</f>
        <v>0</v>
      </c>
      <c r="AR231" s="115" t="s">
        <v>116</v>
      </c>
      <c r="AT231" s="122" t="s">
        <v>76</v>
      </c>
      <c r="AU231" s="122" t="s">
        <v>85</v>
      </c>
      <c r="AY231" s="115" t="s">
        <v>117</v>
      </c>
      <c r="BK231" s="123">
        <f>SUM(BK232:BK237)</f>
        <v>0</v>
      </c>
    </row>
    <row r="232" spans="2:65" s="1" customFormat="1" ht="16.5" customHeight="1">
      <c r="B232" s="30"/>
      <c r="C232" s="126" t="s">
        <v>294</v>
      </c>
      <c r="D232" s="126" t="s">
        <v>118</v>
      </c>
      <c r="E232" s="127" t="s">
        <v>295</v>
      </c>
      <c r="F232" s="128" t="s">
        <v>296</v>
      </c>
      <c r="G232" s="129" t="s">
        <v>121</v>
      </c>
      <c r="H232" s="130">
        <v>1</v>
      </c>
      <c r="I232" s="131"/>
      <c r="J232" s="132">
        <f>ROUND(I232*H232,2)</f>
        <v>0</v>
      </c>
      <c r="K232" s="128" t="s">
        <v>122</v>
      </c>
      <c r="L232" s="30"/>
      <c r="M232" s="133" t="s">
        <v>1</v>
      </c>
      <c r="N232" s="134" t="s">
        <v>42</v>
      </c>
      <c r="P232" s="135">
        <f>O232*H232</f>
        <v>0</v>
      </c>
      <c r="Q232" s="135">
        <v>0</v>
      </c>
      <c r="R232" s="135">
        <f>Q232*H232</f>
        <v>0</v>
      </c>
      <c r="S232" s="135">
        <v>0</v>
      </c>
      <c r="T232" s="136">
        <f>S232*H232</f>
        <v>0</v>
      </c>
      <c r="AR232" s="137" t="s">
        <v>123</v>
      </c>
      <c r="AT232" s="137" t="s">
        <v>118</v>
      </c>
      <c r="AU232" s="137" t="s">
        <v>87</v>
      </c>
      <c r="AY232" s="15" t="s">
        <v>117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5" t="s">
        <v>85</v>
      </c>
      <c r="BK232" s="138">
        <f>ROUND(I232*H232,2)</f>
        <v>0</v>
      </c>
      <c r="BL232" s="15" t="s">
        <v>123</v>
      </c>
      <c r="BM232" s="137" t="s">
        <v>297</v>
      </c>
    </row>
    <row r="233" spans="2:65" s="1" customFormat="1" ht="11.25">
      <c r="B233" s="30"/>
      <c r="D233" s="139" t="s">
        <v>125</v>
      </c>
      <c r="F233" s="140" t="s">
        <v>296</v>
      </c>
      <c r="I233" s="141"/>
      <c r="L233" s="30"/>
      <c r="M233" s="142"/>
      <c r="T233" s="54"/>
      <c r="AT233" s="15" t="s">
        <v>125</v>
      </c>
      <c r="AU233" s="15" t="s">
        <v>87</v>
      </c>
    </row>
    <row r="234" spans="2:65" s="1" customFormat="1" ht="11.25">
      <c r="B234" s="30"/>
      <c r="D234" s="143" t="s">
        <v>127</v>
      </c>
      <c r="F234" s="144" t="s">
        <v>298</v>
      </c>
      <c r="I234" s="141"/>
      <c r="L234" s="30"/>
      <c r="M234" s="142"/>
      <c r="T234" s="54"/>
      <c r="AT234" s="15" t="s">
        <v>127</v>
      </c>
      <c r="AU234" s="15" t="s">
        <v>87</v>
      </c>
    </row>
    <row r="235" spans="2:65" s="1" customFormat="1" ht="16.5" customHeight="1">
      <c r="B235" s="30"/>
      <c r="C235" s="126" t="s">
        <v>299</v>
      </c>
      <c r="D235" s="126" t="s">
        <v>118</v>
      </c>
      <c r="E235" s="127" t="s">
        <v>300</v>
      </c>
      <c r="F235" s="128" t="s">
        <v>301</v>
      </c>
      <c r="G235" s="129" t="s">
        <v>121</v>
      </c>
      <c r="H235" s="130">
        <v>1</v>
      </c>
      <c r="I235" s="131"/>
      <c r="J235" s="132">
        <f>ROUND(I235*H235,2)</f>
        <v>0</v>
      </c>
      <c r="K235" s="128" t="s">
        <v>122</v>
      </c>
      <c r="L235" s="30"/>
      <c r="M235" s="133" t="s">
        <v>1</v>
      </c>
      <c r="N235" s="134" t="s">
        <v>42</v>
      </c>
      <c r="P235" s="135">
        <f>O235*H235</f>
        <v>0</v>
      </c>
      <c r="Q235" s="135">
        <v>0</v>
      </c>
      <c r="R235" s="135">
        <f>Q235*H235</f>
        <v>0</v>
      </c>
      <c r="S235" s="135">
        <v>0</v>
      </c>
      <c r="T235" s="136">
        <f>S235*H235</f>
        <v>0</v>
      </c>
      <c r="AR235" s="137" t="s">
        <v>123</v>
      </c>
      <c r="AT235" s="137" t="s">
        <v>118</v>
      </c>
      <c r="AU235" s="137" t="s">
        <v>87</v>
      </c>
      <c r="AY235" s="15" t="s">
        <v>117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5" t="s">
        <v>85</v>
      </c>
      <c r="BK235" s="138">
        <f>ROUND(I235*H235,2)</f>
        <v>0</v>
      </c>
      <c r="BL235" s="15" t="s">
        <v>123</v>
      </c>
      <c r="BM235" s="137" t="s">
        <v>302</v>
      </c>
    </row>
    <row r="236" spans="2:65" s="1" customFormat="1" ht="11.25">
      <c r="B236" s="30"/>
      <c r="D236" s="139" t="s">
        <v>125</v>
      </c>
      <c r="F236" s="140" t="s">
        <v>301</v>
      </c>
      <c r="I236" s="141"/>
      <c r="L236" s="30"/>
      <c r="M236" s="142"/>
      <c r="T236" s="54"/>
      <c r="AT236" s="15" t="s">
        <v>125</v>
      </c>
      <c r="AU236" s="15" t="s">
        <v>87</v>
      </c>
    </row>
    <row r="237" spans="2:65" s="1" customFormat="1" ht="11.25">
      <c r="B237" s="30"/>
      <c r="D237" s="143" t="s">
        <v>127</v>
      </c>
      <c r="F237" s="144" t="s">
        <v>303</v>
      </c>
      <c r="I237" s="141"/>
      <c r="L237" s="30"/>
      <c r="M237" s="142"/>
      <c r="T237" s="54"/>
      <c r="AT237" s="15" t="s">
        <v>127</v>
      </c>
      <c r="AU237" s="15" t="s">
        <v>87</v>
      </c>
    </row>
    <row r="238" spans="2:65" s="11" customFormat="1" ht="22.9" customHeight="1">
      <c r="B238" s="114"/>
      <c r="D238" s="115" t="s">
        <v>76</v>
      </c>
      <c r="E238" s="124" t="s">
        <v>304</v>
      </c>
      <c r="F238" s="124" t="s">
        <v>305</v>
      </c>
      <c r="I238" s="117"/>
      <c r="J238" s="125">
        <f>BK238</f>
        <v>0</v>
      </c>
      <c r="L238" s="114"/>
      <c r="M238" s="119"/>
      <c r="P238" s="120">
        <f>SUM(P239:P250)</f>
        <v>0</v>
      </c>
      <c r="R238" s="120">
        <f>SUM(R239:R250)</f>
        <v>0</v>
      </c>
      <c r="T238" s="121">
        <f>SUM(T239:T250)</f>
        <v>0</v>
      </c>
      <c r="AR238" s="115" t="s">
        <v>116</v>
      </c>
      <c r="AT238" s="122" t="s">
        <v>76</v>
      </c>
      <c r="AU238" s="122" t="s">
        <v>85</v>
      </c>
      <c r="AY238" s="115" t="s">
        <v>117</v>
      </c>
      <c r="BK238" s="123">
        <f>SUM(BK239:BK250)</f>
        <v>0</v>
      </c>
    </row>
    <row r="239" spans="2:65" s="1" customFormat="1" ht="16.5" customHeight="1">
      <c r="B239" s="30"/>
      <c r="C239" s="126" t="s">
        <v>306</v>
      </c>
      <c r="D239" s="126" t="s">
        <v>118</v>
      </c>
      <c r="E239" s="127" t="s">
        <v>307</v>
      </c>
      <c r="F239" s="128" t="s">
        <v>305</v>
      </c>
      <c r="G239" s="129" t="s">
        <v>121</v>
      </c>
      <c r="H239" s="130">
        <v>1</v>
      </c>
      <c r="I239" s="131"/>
      <c r="J239" s="132">
        <f>ROUND(I239*H239,2)</f>
        <v>0</v>
      </c>
      <c r="K239" s="128" t="s">
        <v>122</v>
      </c>
      <c r="L239" s="30"/>
      <c r="M239" s="133" t="s">
        <v>1</v>
      </c>
      <c r="N239" s="134" t="s">
        <v>42</v>
      </c>
      <c r="P239" s="135">
        <f>O239*H239</f>
        <v>0</v>
      </c>
      <c r="Q239" s="135">
        <v>0</v>
      </c>
      <c r="R239" s="135">
        <f>Q239*H239</f>
        <v>0</v>
      </c>
      <c r="S239" s="135">
        <v>0</v>
      </c>
      <c r="T239" s="136">
        <f>S239*H239</f>
        <v>0</v>
      </c>
      <c r="AR239" s="137" t="s">
        <v>123</v>
      </c>
      <c r="AT239" s="137" t="s">
        <v>118</v>
      </c>
      <c r="AU239" s="137" t="s">
        <v>87</v>
      </c>
      <c r="AY239" s="15" t="s">
        <v>117</v>
      </c>
      <c r="BE239" s="138">
        <f>IF(N239="základní",J239,0)</f>
        <v>0</v>
      </c>
      <c r="BF239" s="138">
        <f>IF(N239="snížená",J239,0)</f>
        <v>0</v>
      </c>
      <c r="BG239" s="138">
        <f>IF(N239="zákl. přenesená",J239,0)</f>
        <v>0</v>
      </c>
      <c r="BH239" s="138">
        <f>IF(N239="sníž. přenesená",J239,0)</f>
        <v>0</v>
      </c>
      <c r="BI239" s="138">
        <f>IF(N239="nulová",J239,0)</f>
        <v>0</v>
      </c>
      <c r="BJ239" s="15" t="s">
        <v>85</v>
      </c>
      <c r="BK239" s="138">
        <f>ROUND(I239*H239,2)</f>
        <v>0</v>
      </c>
      <c r="BL239" s="15" t="s">
        <v>123</v>
      </c>
      <c r="BM239" s="137" t="s">
        <v>308</v>
      </c>
    </row>
    <row r="240" spans="2:65" s="1" customFormat="1" ht="11.25">
      <c r="B240" s="30"/>
      <c r="D240" s="139" t="s">
        <v>125</v>
      </c>
      <c r="F240" s="140" t="s">
        <v>305</v>
      </c>
      <c r="I240" s="141"/>
      <c r="L240" s="30"/>
      <c r="M240" s="142"/>
      <c r="T240" s="54"/>
      <c r="AT240" s="15" t="s">
        <v>125</v>
      </c>
      <c r="AU240" s="15" t="s">
        <v>87</v>
      </c>
    </row>
    <row r="241" spans="2:65" s="1" customFormat="1" ht="11.25">
      <c r="B241" s="30"/>
      <c r="D241" s="143" t="s">
        <v>127</v>
      </c>
      <c r="F241" s="144" t="s">
        <v>309</v>
      </c>
      <c r="I241" s="141"/>
      <c r="L241" s="30"/>
      <c r="M241" s="142"/>
      <c r="T241" s="54"/>
      <c r="AT241" s="15" t="s">
        <v>127</v>
      </c>
      <c r="AU241" s="15" t="s">
        <v>87</v>
      </c>
    </row>
    <row r="242" spans="2:65" s="1" customFormat="1" ht="16.5" customHeight="1">
      <c r="B242" s="30"/>
      <c r="C242" s="126" t="s">
        <v>310</v>
      </c>
      <c r="D242" s="126" t="s">
        <v>118</v>
      </c>
      <c r="E242" s="127" t="s">
        <v>311</v>
      </c>
      <c r="F242" s="128" t="s">
        <v>312</v>
      </c>
      <c r="G242" s="129" t="s">
        <v>121</v>
      </c>
      <c r="H242" s="130">
        <v>1</v>
      </c>
      <c r="I242" s="131"/>
      <c r="J242" s="132">
        <f>ROUND(I242*H242,2)</f>
        <v>0</v>
      </c>
      <c r="K242" s="128" t="s">
        <v>122</v>
      </c>
      <c r="L242" s="30"/>
      <c r="M242" s="133" t="s">
        <v>1</v>
      </c>
      <c r="N242" s="134" t="s">
        <v>42</v>
      </c>
      <c r="P242" s="135">
        <f>O242*H242</f>
        <v>0</v>
      </c>
      <c r="Q242" s="135">
        <v>0</v>
      </c>
      <c r="R242" s="135">
        <f>Q242*H242</f>
        <v>0</v>
      </c>
      <c r="S242" s="135">
        <v>0</v>
      </c>
      <c r="T242" s="136">
        <f>S242*H242</f>
        <v>0</v>
      </c>
      <c r="AR242" s="137" t="s">
        <v>123</v>
      </c>
      <c r="AT242" s="137" t="s">
        <v>118</v>
      </c>
      <c r="AU242" s="137" t="s">
        <v>87</v>
      </c>
      <c r="AY242" s="15" t="s">
        <v>117</v>
      </c>
      <c r="BE242" s="138">
        <f>IF(N242="základní",J242,0)</f>
        <v>0</v>
      </c>
      <c r="BF242" s="138">
        <f>IF(N242="snížená",J242,0)</f>
        <v>0</v>
      </c>
      <c r="BG242" s="138">
        <f>IF(N242="zákl. přenesená",J242,0)</f>
        <v>0</v>
      </c>
      <c r="BH242" s="138">
        <f>IF(N242="sníž. přenesená",J242,0)</f>
        <v>0</v>
      </c>
      <c r="BI242" s="138">
        <f>IF(N242="nulová",J242,0)</f>
        <v>0</v>
      </c>
      <c r="BJ242" s="15" t="s">
        <v>85</v>
      </c>
      <c r="BK242" s="138">
        <f>ROUND(I242*H242,2)</f>
        <v>0</v>
      </c>
      <c r="BL242" s="15" t="s">
        <v>123</v>
      </c>
      <c r="BM242" s="137" t="s">
        <v>313</v>
      </c>
    </row>
    <row r="243" spans="2:65" s="1" customFormat="1" ht="11.25">
      <c r="B243" s="30"/>
      <c r="D243" s="139" t="s">
        <v>125</v>
      </c>
      <c r="F243" s="140" t="s">
        <v>314</v>
      </c>
      <c r="I243" s="141"/>
      <c r="L243" s="30"/>
      <c r="M243" s="142"/>
      <c r="T243" s="54"/>
      <c r="AT243" s="15" t="s">
        <v>125</v>
      </c>
      <c r="AU243" s="15" t="s">
        <v>87</v>
      </c>
    </row>
    <row r="244" spans="2:65" s="1" customFormat="1" ht="11.25">
      <c r="B244" s="30"/>
      <c r="D244" s="143" t="s">
        <v>127</v>
      </c>
      <c r="F244" s="144" t="s">
        <v>315</v>
      </c>
      <c r="I244" s="141"/>
      <c r="L244" s="30"/>
      <c r="M244" s="142"/>
      <c r="T244" s="54"/>
      <c r="AT244" s="15" t="s">
        <v>127</v>
      </c>
      <c r="AU244" s="15" t="s">
        <v>87</v>
      </c>
    </row>
    <row r="245" spans="2:65" s="12" customFormat="1" ht="11.25">
      <c r="B245" s="145"/>
      <c r="D245" s="139" t="s">
        <v>129</v>
      </c>
      <c r="E245" s="146" t="s">
        <v>1</v>
      </c>
      <c r="F245" s="147" t="s">
        <v>316</v>
      </c>
      <c r="H245" s="146" t="s">
        <v>1</v>
      </c>
      <c r="I245" s="148"/>
      <c r="L245" s="145"/>
      <c r="M245" s="149"/>
      <c r="T245" s="150"/>
      <c r="AT245" s="146" t="s">
        <v>129</v>
      </c>
      <c r="AU245" s="146" t="s">
        <v>87</v>
      </c>
      <c r="AV245" s="12" t="s">
        <v>85</v>
      </c>
      <c r="AW245" s="12" t="s">
        <v>33</v>
      </c>
      <c r="AX245" s="12" t="s">
        <v>77</v>
      </c>
      <c r="AY245" s="146" t="s">
        <v>117</v>
      </c>
    </row>
    <row r="246" spans="2:65" s="12" customFormat="1" ht="11.25">
      <c r="B246" s="145"/>
      <c r="D246" s="139" t="s">
        <v>129</v>
      </c>
      <c r="E246" s="146" t="s">
        <v>1</v>
      </c>
      <c r="F246" s="147" t="s">
        <v>317</v>
      </c>
      <c r="H246" s="146" t="s">
        <v>1</v>
      </c>
      <c r="I246" s="148"/>
      <c r="L246" s="145"/>
      <c r="M246" s="149"/>
      <c r="T246" s="150"/>
      <c r="AT246" s="146" t="s">
        <v>129</v>
      </c>
      <c r="AU246" s="146" t="s">
        <v>87</v>
      </c>
      <c r="AV246" s="12" t="s">
        <v>85</v>
      </c>
      <c r="AW246" s="12" t="s">
        <v>33</v>
      </c>
      <c r="AX246" s="12" t="s">
        <v>77</v>
      </c>
      <c r="AY246" s="146" t="s">
        <v>117</v>
      </c>
    </row>
    <row r="247" spans="2:65" s="13" customFormat="1" ht="11.25">
      <c r="B247" s="151"/>
      <c r="D247" s="139" t="s">
        <v>129</v>
      </c>
      <c r="E247" s="152" t="s">
        <v>1</v>
      </c>
      <c r="F247" s="153" t="s">
        <v>132</v>
      </c>
      <c r="H247" s="154">
        <v>1</v>
      </c>
      <c r="I247" s="155"/>
      <c r="L247" s="151"/>
      <c r="M247" s="156"/>
      <c r="T247" s="157"/>
      <c r="AT247" s="152" t="s">
        <v>129</v>
      </c>
      <c r="AU247" s="152" t="s">
        <v>87</v>
      </c>
      <c r="AV247" s="13" t="s">
        <v>87</v>
      </c>
      <c r="AW247" s="13" t="s">
        <v>33</v>
      </c>
      <c r="AX247" s="13" t="s">
        <v>85</v>
      </c>
      <c r="AY247" s="152" t="s">
        <v>117</v>
      </c>
    </row>
    <row r="248" spans="2:65" s="1" customFormat="1" ht="16.5" customHeight="1">
      <c r="B248" s="30"/>
      <c r="C248" s="126" t="s">
        <v>318</v>
      </c>
      <c r="D248" s="126" t="s">
        <v>118</v>
      </c>
      <c r="E248" s="127" t="s">
        <v>319</v>
      </c>
      <c r="F248" s="128" t="s">
        <v>320</v>
      </c>
      <c r="G248" s="129" t="s">
        <v>121</v>
      </c>
      <c r="H248" s="130">
        <v>1</v>
      </c>
      <c r="I248" s="131"/>
      <c r="J248" s="132">
        <f>ROUND(I248*H248,2)</f>
        <v>0</v>
      </c>
      <c r="K248" s="128" t="s">
        <v>122</v>
      </c>
      <c r="L248" s="30"/>
      <c r="M248" s="133" t="s">
        <v>1</v>
      </c>
      <c r="N248" s="134" t="s">
        <v>42</v>
      </c>
      <c r="P248" s="135">
        <f>O248*H248</f>
        <v>0</v>
      </c>
      <c r="Q248" s="135">
        <v>0</v>
      </c>
      <c r="R248" s="135">
        <f>Q248*H248</f>
        <v>0</v>
      </c>
      <c r="S248" s="135">
        <v>0</v>
      </c>
      <c r="T248" s="136">
        <f>S248*H248</f>
        <v>0</v>
      </c>
      <c r="AR248" s="137" t="s">
        <v>123</v>
      </c>
      <c r="AT248" s="137" t="s">
        <v>118</v>
      </c>
      <c r="AU248" s="137" t="s">
        <v>87</v>
      </c>
      <c r="AY248" s="15" t="s">
        <v>117</v>
      </c>
      <c r="BE248" s="138">
        <f>IF(N248="základní",J248,0)</f>
        <v>0</v>
      </c>
      <c r="BF248" s="138">
        <f>IF(N248="snížená",J248,0)</f>
        <v>0</v>
      </c>
      <c r="BG248" s="138">
        <f>IF(N248="zákl. přenesená",J248,0)</f>
        <v>0</v>
      </c>
      <c r="BH248" s="138">
        <f>IF(N248="sníž. přenesená",J248,0)</f>
        <v>0</v>
      </c>
      <c r="BI248" s="138">
        <f>IF(N248="nulová",J248,0)</f>
        <v>0</v>
      </c>
      <c r="BJ248" s="15" t="s">
        <v>85</v>
      </c>
      <c r="BK248" s="138">
        <f>ROUND(I248*H248,2)</f>
        <v>0</v>
      </c>
      <c r="BL248" s="15" t="s">
        <v>123</v>
      </c>
      <c r="BM248" s="137" t="s">
        <v>321</v>
      </c>
    </row>
    <row r="249" spans="2:65" s="1" customFormat="1" ht="11.25">
      <c r="B249" s="30"/>
      <c r="D249" s="139" t="s">
        <v>125</v>
      </c>
      <c r="F249" s="140" t="s">
        <v>320</v>
      </c>
      <c r="I249" s="141"/>
      <c r="L249" s="30"/>
      <c r="M249" s="142"/>
      <c r="T249" s="54"/>
      <c r="AT249" s="15" t="s">
        <v>125</v>
      </c>
      <c r="AU249" s="15" t="s">
        <v>87</v>
      </c>
    </row>
    <row r="250" spans="2:65" s="1" customFormat="1" ht="11.25">
      <c r="B250" s="30"/>
      <c r="D250" s="143" t="s">
        <v>127</v>
      </c>
      <c r="F250" s="144" t="s">
        <v>322</v>
      </c>
      <c r="I250" s="141"/>
      <c r="L250" s="30"/>
      <c r="M250" s="142"/>
      <c r="T250" s="54"/>
      <c r="AT250" s="15" t="s">
        <v>127</v>
      </c>
      <c r="AU250" s="15" t="s">
        <v>87</v>
      </c>
    </row>
    <row r="251" spans="2:65" s="11" customFormat="1" ht="22.9" customHeight="1">
      <c r="B251" s="114"/>
      <c r="D251" s="115" t="s">
        <v>76</v>
      </c>
      <c r="E251" s="124" t="s">
        <v>323</v>
      </c>
      <c r="F251" s="124" t="s">
        <v>324</v>
      </c>
      <c r="I251" s="117"/>
      <c r="J251" s="125">
        <f>BK251</f>
        <v>0</v>
      </c>
      <c r="L251" s="114"/>
      <c r="M251" s="119"/>
      <c r="P251" s="120">
        <f>SUM(P252:P257)</f>
        <v>0</v>
      </c>
      <c r="R251" s="120">
        <f>SUM(R252:R257)</f>
        <v>0</v>
      </c>
      <c r="T251" s="121">
        <f>SUM(T252:T257)</f>
        <v>0</v>
      </c>
      <c r="AR251" s="115" t="s">
        <v>116</v>
      </c>
      <c r="AT251" s="122" t="s">
        <v>76</v>
      </c>
      <c r="AU251" s="122" t="s">
        <v>85</v>
      </c>
      <c r="AY251" s="115" t="s">
        <v>117</v>
      </c>
      <c r="BK251" s="123">
        <f>SUM(BK252:BK257)</f>
        <v>0</v>
      </c>
    </row>
    <row r="252" spans="2:65" s="1" customFormat="1" ht="16.5" customHeight="1">
      <c r="B252" s="30"/>
      <c r="C252" s="126" t="s">
        <v>325</v>
      </c>
      <c r="D252" s="126" t="s">
        <v>118</v>
      </c>
      <c r="E252" s="127" t="s">
        <v>326</v>
      </c>
      <c r="F252" s="128" t="s">
        <v>327</v>
      </c>
      <c r="G252" s="129" t="s">
        <v>121</v>
      </c>
      <c r="H252" s="130">
        <v>1</v>
      </c>
      <c r="I252" s="131"/>
      <c r="J252" s="132">
        <f>ROUND(I252*H252,2)</f>
        <v>0</v>
      </c>
      <c r="K252" s="128" t="s">
        <v>122</v>
      </c>
      <c r="L252" s="30"/>
      <c r="M252" s="133" t="s">
        <v>1</v>
      </c>
      <c r="N252" s="134" t="s">
        <v>42</v>
      </c>
      <c r="P252" s="135">
        <f>O252*H252</f>
        <v>0</v>
      </c>
      <c r="Q252" s="135">
        <v>0</v>
      </c>
      <c r="R252" s="135">
        <f>Q252*H252</f>
        <v>0</v>
      </c>
      <c r="S252" s="135">
        <v>0</v>
      </c>
      <c r="T252" s="136">
        <f>S252*H252</f>
        <v>0</v>
      </c>
      <c r="AR252" s="137" t="s">
        <v>123</v>
      </c>
      <c r="AT252" s="137" t="s">
        <v>118</v>
      </c>
      <c r="AU252" s="137" t="s">
        <v>87</v>
      </c>
      <c r="AY252" s="15" t="s">
        <v>117</v>
      </c>
      <c r="BE252" s="138">
        <f>IF(N252="základní",J252,0)</f>
        <v>0</v>
      </c>
      <c r="BF252" s="138">
        <f>IF(N252="snížená",J252,0)</f>
        <v>0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5" t="s">
        <v>85</v>
      </c>
      <c r="BK252" s="138">
        <f>ROUND(I252*H252,2)</f>
        <v>0</v>
      </c>
      <c r="BL252" s="15" t="s">
        <v>123</v>
      </c>
      <c r="BM252" s="137" t="s">
        <v>328</v>
      </c>
    </row>
    <row r="253" spans="2:65" s="1" customFormat="1" ht="11.25">
      <c r="B253" s="30"/>
      <c r="D253" s="139" t="s">
        <v>125</v>
      </c>
      <c r="F253" s="140" t="s">
        <v>327</v>
      </c>
      <c r="I253" s="141"/>
      <c r="L253" s="30"/>
      <c r="M253" s="142"/>
      <c r="T253" s="54"/>
      <c r="AT253" s="15" t="s">
        <v>125</v>
      </c>
      <c r="AU253" s="15" t="s">
        <v>87</v>
      </c>
    </row>
    <row r="254" spans="2:65" s="1" customFormat="1" ht="11.25">
      <c r="B254" s="30"/>
      <c r="D254" s="143" t="s">
        <v>127</v>
      </c>
      <c r="F254" s="144" t="s">
        <v>329</v>
      </c>
      <c r="I254" s="141"/>
      <c r="L254" s="30"/>
      <c r="M254" s="142"/>
      <c r="T254" s="54"/>
      <c r="AT254" s="15" t="s">
        <v>127</v>
      </c>
      <c r="AU254" s="15" t="s">
        <v>87</v>
      </c>
    </row>
    <row r="255" spans="2:65" s="1" customFormat="1" ht="16.5" customHeight="1">
      <c r="B255" s="30"/>
      <c r="C255" s="126" t="s">
        <v>330</v>
      </c>
      <c r="D255" s="126" t="s">
        <v>118</v>
      </c>
      <c r="E255" s="127" t="s">
        <v>331</v>
      </c>
      <c r="F255" s="128" t="s">
        <v>332</v>
      </c>
      <c r="G255" s="129" t="s">
        <v>121</v>
      </c>
      <c r="H255" s="130">
        <v>1</v>
      </c>
      <c r="I255" s="131"/>
      <c r="J255" s="132">
        <f>ROUND(I255*H255,2)</f>
        <v>0</v>
      </c>
      <c r="K255" s="128" t="s">
        <v>122</v>
      </c>
      <c r="L255" s="30"/>
      <c r="M255" s="133" t="s">
        <v>1</v>
      </c>
      <c r="N255" s="134" t="s">
        <v>42</v>
      </c>
      <c r="P255" s="135">
        <f>O255*H255</f>
        <v>0</v>
      </c>
      <c r="Q255" s="135">
        <v>0</v>
      </c>
      <c r="R255" s="135">
        <f>Q255*H255</f>
        <v>0</v>
      </c>
      <c r="S255" s="135">
        <v>0</v>
      </c>
      <c r="T255" s="136">
        <f>S255*H255</f>
        <v>0</v>
      </c>
      <c r="AR255" s="137" t="s">
        <v>123</v>
      </c>
      <c r="AT255" s="137" t="s">
        <v>118</v>
      </c>
      <c r="AU255" s="137" t="s">
        <v>87</v>
      </c>
      <c r="AY255" s="15" t="s">
        <v>117</v>
      </c>
      <c r="BE255" s="138">
        <f>IF(N255="základní",J255,0)</f>
        <v>0</v>
      </c>
      <c r="BF255" s="138">
        <f>IF(N255="snížená",J255,0)</f>
        <v>0</v>
      </c>
      <c r="BG255" s="138">
        <f>IF(N255="zákl. přenesená",J255,0)</f>
        <v>0</v>
      </c>
      <c r="BH255" s="138">
        <f>IF(N255="sníž. přenesená",J255,0)</f>
        <v>0</v>
      </c>
      <c r="BI255" s="138">
        <f>IF(N255="nulová",J255,0)</f>
        <v>0</v>
      </c>
      <c r="BJ255" s="15" t="s">
        <v>85</v>
      </c>
      <c r="BK255" s="138">
        <f>ROUND(I255*H255,2)</f>
        <v>0</v>
      </c>
      <c r="BL255" s="15" t="s">
        <v>123</v>
      </c>
      <c r="BM255" s="137" t="s">
        <v>333</v>
      </c>
    </row>
    <row r="256" spans="2:65" s="1" customFormat="1" ht="11.25">
      <c r="B256" s="30"/>
      <c r="D256" s="139" t="s">
        <v>125</v>
      </c>
      <c r="F256" s="140" t="s">
        <v>332</v>
      </c>
      <c r="I256" s="141"/>
      <c r="L256" s="30"/>
      <c r="M256" s="142"/>
      <c r="T256" s="54"/>
      <c r="AT256" s="15" t="s">
        <v>125</v>
      </c>
      <c r="AU256" s="15" t="s">
        <v>87</v>
      </c>
    </row>
    <row r="257" spans="2:47" s="1" customFormat="1" ht="11.25">
      <c r="B257" s="30"/>
      <c r="D257" s="143" t="s">
        <v>127</v>
      </c>
      <c r="F257" s="144" t="s">
        <v>334</v>
      </c>
      <c r="I257" s="141"/>
      <c r="L257" s="30"/>
      <c r="M257" s="159"/>
      <c r="N257" s="160"/>
      <c r="O257" s="160"/>
      <c r="P257" s="160"/>
      <c r="Q257" s="160"/>
      <c r="R257" s="160"/>
      <c r="S257" s="160"/>
      <c r="T257" s="161"/>
      <c r="AT257" s="15" t="s">
        <v>127</v>
      </c>
      <c r="AU257" s="15" t="s">
        <v>87</v>
      </c>
    </row>
    <row r="258" spans="2:47" s="1" customFormat="1" ht="6.95" customHeight="1">
      <c r="B258" s="42"/>
      <c r="C258" s="43"/>
      <c r="D258" s="43"/>
      <c r="E258" s="43"/>
      <c r="F258" s="43"/>
      <c r="G258" s="43"/>
      <c r="H258" s="43"/>
      <c r="I258" s="43"/>
      <c r="J258" s="43"/>
      <c r="K258" s="43"/>
      <c r="L258" s="30"/>
    </row>
  </sheetData>
  <sheetProtection algorithmName="SHA-512" hashValue="8VBy3o/7RifzMOFDDeayAXPbPFDdc//c6Jki+Ruqob+bf2YvJytxq/A464OEPPw7WufAooX8IFmda2bYV/GePg==" saltValue="vJeZuhVFwp6lR3SbFFryNtSGv3Y4+ugZx71LrcRqFmGK9JoOw1ICu8pAdLXvY5vjQ3mLAwd4HuTFWvaCQ8rdmw==" spinCount="100000" sheet="1" objects="1" scenarios="1" formatColumns="0" formatRows="0" autoFilter="0"/>
  <autoFilter ref="C120:K257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6" r:id="rId1" xr:uid="{00000000-0004-0000-0100-000000000000}"/>
    <hyperlink ref="F132" r:id="rId2" xr:uid="{00000000-0004-0000-0100-000001000000}"/>
    <hyperlink ref="F136" r:id="rId3" xr:uid="{00000000-0004-0000-0100-000002000000}"/>
    <hyperlink ref="F146" r:id="rId4" xr:uid="{00000000-0004-0000-0100-000003000000}"/>
    <hyperlink ref="F151" r:id="rId5" xr:uid="{00000000-0004-0000-0100-000004000000}"/>
    <hyperlink ref="F164" r:id="rId6" xr:uid="{00000000-0004-0000-0100-000005000000}"/>
    <hyperlink ref="F168" r:id="rId7" xr:uid="{00000000-0004-0000-0100-000006000000}"/>
    <hyperlink ref="F176" r:id="rId8" xr:uid="{00000000-0004-0000-0100-000007000000}"/>
    <hyperlink ref="F179" r:id="rId9" xr:uid="{00000000-0004-0000-0100-000008000000}"/>
    <hyperlink ref="F189" r:id="rId10" xr:uid="{00000000-0004-0000-0100-000009000000}"/>
    <hyperlink ref="F205" r:id="rId11" xr:uid="{00000000-0004-0000-0100-00000A000000}"/>
    <hyperlink ref="F234" r:id="rId12" xr:uid="{00000000-0004-0000-0100-00000B000000}"/>
    <hyperlink ref="F237" r:id="rId13" xr:uid="{00000000-0004-0000-0100-00000C000000}"/>
    <hyperlink ref="F241" r:id="rId14" xr:uid="{00000000-0004-0000-0100-00000D000000}"/>
    <hyperlink ref="F244" r:id="rId15" xr:uid="{00000000-0004-0000-0100-00000E000000}"/>
    <hyperlink ref="F250" r:id="rId16" xr:uid="{00000000-0004-0000-0100-00000F000000}"/>
    <hyperlink ref="F254" r:id="rId17" xr:uid="{00000000-0004-0000-0100-000010000000}"/>
    <hyperlink ref="F257" r:id="rId18" xr:uid="{00000000-0004-0000-01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Č4 - ČÁST 4 Revitalizace ...</vt:lpstr>
      <vt:lpstr>'Č4 - ČÁST 4 Revitalizace ...'!Názvy_tisku</vt:lpstr>
      <vt:lpstr>'Rekapitulace stavby'!Názvy_tisku</vt:lpstr>
      <vt:lpstr>'Č4 - ČÁST 4 Revitalizace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Čiklová</dc:creator>
  <cp:lastModifiedBy>Boris Vrbka</cp:lastModifiedBy>
  <dcterms:created xsi:type="dcterms:W3CDTF">2024-05-06T07:12:05Z</dcterms:created>
  <dcterms:modified xsi:type="dcterms:W3CDTF">2024-06-19T20:22:41Z</dcterms:modified>
</cp:coreProperties>
</file>